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Stalinis kompiuteris\"/>
    </mc:Choice>
  </mc:AlternateContent>
  <xr:revisionPtr revIDLastSave="0" documentId="8_{C714FABC-5DF7-4A6A-9449-4432F5298DB4}" xr6:coauthVersionLast="46" xr6:coauthVersionMax="46" xr10:uidLastSave="{00000000-0000-0000-0000-000000000000}"/>
  <bookViews>
    <workbookView xWindow="-108" yWindow="-108" windowWidth="23256" windowHeight="12576" xr2:uid="{9F5D06AF-7487-4862-A10E-A37931B72862}"/>
  </bookViews>
  <sheets>
    <sheet name="BUTRIMONŲ_DU" sheetId="1" r:id="rId1"/>
    <sheet name="Butrimonių gimn.ML" sheetId="6" r:id="rId2"/>
    <sheet name="5SB" sheetId="5" r:id="rId3"/>
    <sheet name="ADMIN" sheetId="2" r:id="rId4"/>
    <sheet name="KOM_ISLAIDOS" sheetId="4" r:id="rId5"/>
    <sheet name=" Sodra_Butrimonių.gimn. 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7" l="1"/>
  <c r="O15" i="7"/>
  <c r="N15" i="7"/>
  <c r="M15" i="7"/>
  <c r="L15" i="7"/>
  <c r="K15" i="7"/>
  <c r="J15" i="7"/>
  <c r="I15" i="7"/>
  <c r="H15" i="7"/>
  <c r="G15" i="7"/>
  <c r="F15" i="7"/>
  <c r="E15" i="7"/>
  <c r="D15" i="7"/>
  <c r="Q11" i="7"/>
  <c r="Q10" i="7"/>
  <c r="Q9" i="7"/>
  <c r="Q8" i="7"/>
  <c r="Q7" i="7"/>
  <c r="Q6" i="7"/>
  <c r="Q5" i="7"/>
  <c r="Q15" i="7" s="1"/>
  <c r="E44" i="6"/>
  <c r="E43" i="6"/>
  <c r="E45" i="6" s="1"/>
  <c r="E37" i="6"/>
  <c r="E36" i="6"/>
  <c r="E35" i="6"/>
  <c r="E28" i="6"/>
  <c r="E29" i="6" s="1"/>
  <c r="E27" i="6"/>
  <c r="E20" i="6"/>
  <c r="E19" i="6"/>
  <c r="E21" i="6" s="1"/>
  <c r="E48" i="6" s="1"/>
  <c r="D10" i="6"/>
  <c r="C10" i="6"/>
  <c r="B10" i="6"/>
  <c r="E10" i="6" s="1"/>
  <c r="D9" i="6"/>
  <c r="C9" i="6"/>
  <c r="B9" i="6"/>
  <c r="E9" i="6" s="1"/>
  <c r="E11" i="6" l="1"/>
  <c r="H25" i="5" l="1"/>
  <c r="E25" i="5"/>
  <c r="D25" i="5"/>
  <c r="C25" i="5"/>
  <c r="F24" i="5"/>
  <c r="I24" i="5" s="1"/>
  <c r="I23" i="5"/>
  <c r="F23" i="5"/>
  <c r="F22" i="5"/>
  <c r="I22" i="5" s="1"/>
  <c r="I21" i="5"/>
  <c r="I25" i="5" s="1"/>
  <c r="F21" i="5"/>
  <c r="F25" i="5" s="1"/>
  <c r="H20" i="5"/>
  <c r="E20" i="5"/>
  <c r="D20" i="5"/>
  <c r="C20" i="5"/>
  <c r="I19" i="5"/>
  <c r="F19" i="5"/>
  <c r="F18" i="5"/>
  <c r="I18" i="5" s="1"/>
  <c r="I17" i="5"/>
  <c r="F17" i="5"/>
  <c r="F16" i="5"/>
  <c r="F15" i="5"/>
  <c r="F20" i="5" s="1"/>
  <c r="H14" i="5"/>
  <c r="D14" i="5"/>
  <c r="C14" i="5"/>
  <c r="F13" i="5"/>
  <c r="I13" i="5" s="1"/>
  <c r="I12" i="5"/>
  <c r="F12" i="5"/>
  <c r="F11" i="5"/>
  <c r="I11" i="5" s="1"/>
  <c r="I10" i="5"/>
  <c r="I14" i="5" s="1"/>
  <c r="G9" i="5"/>
  <c r="G26" i="5" s="1"/>
  <c r="F9" i="5"/>
  <c r="E9" i="5"/>
  <c r="E26" i="5" s="1"/>
  <c r="D9" i="5"/>
  <c r="D26" i="5" s="1"/>
  <c r="C9" i="5"/>
  <c r="C26" i="5" s="1"/>
  <c r="I8" i="5"/>
  <c r="H8" i="5"/>
  <c r="F8" i="5"/>
  <c r="H7" i="5"/>
  <c r="H9" i="5" s="1"/>
  <c r="F7" i="5"/>
  <c r="I7" i="5" s="1"/>
  <c r="I9" i="5" s="1"/>
  <c r="I40" i="1"/>
  <c r="G40" i="1"/>
  <c r="H39" i="1"/>
  <c r="I39" i="1" s="1"/>
  <c r="F39" i="1"/>
  <c r="G39" i="1" s="1"/>
  <c r="G37" i="1"/>
  <c r="G33" i="1" s="1"/>
  <c r="F37" i="1"/>
  <c r="H33" i="1"/>
  <c r="H36" i="1" s="1"/>
  <c r="F33" i="1"/>
  <c r="F36" i="1" s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I33" i="1" s="1"/>
  <c r="G24" i="1"/>
  <c r="G19" i="1"/>
  <c r="I18" i="1"/>
  <c r="G18" i="1"/>
  <c r="G17" i="1"/>
  <c r="K16" i="1"/>
  <c r="I16" i="1"/>
  <c r="G16" i="1"/>
  <c r="I15" i="1"/>
  <c r="G15" i="1"/>
  <c r="I14" i="1"/>
  <c r="G14" i="1"/>
  <c r="L13" i="1"/>
  <c r="K13" i="1"/>
  <c r="G13" i="1"/>
  <c r="L8" i="4"/>
  <c r="N8" i="4" s="1"/>
  <c r="L7" i="4"/>
  <c r="N7" i="4" s="1"/>
  <c r="L6" i="4"/>
  <c r="M8" i="4"/>
  <c r="M7" i="4"/>
  <c r="M6" i="4"/>
  <c r="M5" i="4"/>
  <c r="L5" i="4"/>
  <c r="J9" i="4"/>
  <c r="I9" i="4"/>
  <c r="K8" i="4"/>
  <c r="K7" i="4"/>
  <c r="K6" i="4"/>
  <c r="K5" i="4"/>
  <c r="L9" i="4"/>
  <c r="G9" i="4"/>
  <c r="H9" i="4" s="1"/>
  <c r="F9" i="4"/>
  <c r="H8" i="4"/>
  <c r="H7" i="4"/>
  <c r="H6" i="4"/>
  <c r="H5" i="4"/>
  <c r="D9" i="4"/>
  <c r="C9" i="4"/>
  <c r="E7" i="4"/>
  <c r="E8" i="4"/>
  <c r="E6" i="4"/>
  <c r="E5" i="4"/>
  <c r="M16" i="2"/>
  <c r="M15" i="2"/>
  <c r="M14" i="2"/>
  <c r="N12" i="2"/>
  <c r="N11" i="2"/>
  <c r="W10" i="2"/>
  <c r="S10" i="2"/>
  <c r="O10" i="2"/>
  <c r="N10" i="2"/>
  <c r="H26" i="5" l="1"/>
  <c r="F14" i="5"/>
  <c r="F26" i="5" s="1"/>
  <c r="I15" i="5"/>
  <c r="I20" i="5" s="1"/>
  <c r="I26" i="5" s="1"/>
  <c r="I36" i="1"/>
  <c r="I38" i="1"/>
  <c r="I41" i="1" s="1"/>
  <c r="G36" i="1"/>
  <c r="G38" i="1"/>
  <c r="G41" i="1" s="1"/>
  <c r="H38" i="1"/>
  <c r="H41" i="1" s="1"/>
  <c r="H42" i="1" s="1"/>
  <c r="F38" i="1"/>
  <c r="F41" i="1" s="1"/>
  <c r="F42" i="1" s="1"/>
  <c r="K9" i="4"/>
  <c r="N5" i="4"/>
  <c r="M9" i="4"/>
  <c r="N9" i="4" s="1"/>
  <c r="N6" i="4"/>
  <c r="E9" i="4"/>
  <c r="T10" i="2"/>
</calcChain>
</file>

<file path=xl/sharedStrings.xml><?xml version="1.0" encoding="utf-8"?>
<sst xmlns="http://schemas.openxmlformats.org/spreadsheetml/2006/main" count="250" uniqueCount="197">
  <si>
    <t xml:space="preserve"> Šalčininkų r. Butrimonių Anos Krepštul gimnazija </t>
  </si>
  <si>
    <t>Eil.Nr.</t>
  </si>
  <si>
    <t>Mėnesiai</t>
  </si>
  <si>
    <t>Krepšelio lėšos</t>
  </si>
  <si>
    <t>Biudžeto lėšos</t>
  </si>
  <si>
    <t>Darbo užmokestis</t>
  </si>
  <si>
    <t>Soc.draudimas, 1,45%</t>
  </si>
  <si>
    <t>2021 m. darbo užmokesčio sąmata</t>
  </si>
  <si>
    <t>2019 m. darbo užmokesčio sąmatos patikslinimas 2019-09-27</t>
  </si>
  <si>
    <t>2016 m. darbo užmokesčio sąmatos patikslinimas 2016-11-23</t>
  </si>
  <si>
    <t>2019 m. darbo užmok. sąmata egzaminams</t>
  </si>
  <si>
    <t>Išmokėtas 2015 m. likutis</t>
  </si>
  <si>
    <t>Tarifikacijos suma 2021-01-01</t>
  </si>
  <si>
    <t>IKT darbuotojas</t>
  </si>
  <si>
    <t>Tarifikacijos suma 2021-03-01</t>
  </si>
  <si>
    <t>Tarifikacijos suma 2019-09-01</t>
  </si>
  <si>
    <t>Tarifikacijos suma 2011-11-02</t>
  </si>
  <si>
    <t>Tarifikacijos suma 2014-10-01</t>
  </si>
  <si>
    <t>Tarifikacijos suma 2014-12-01</t>
  </si>
  <si>
    <t>Panaudojimas:</t>
  </si>
  <si>
    <t xml:space="preserve">Sausis                   </t>
  </si>
  <si>
    <t>2</t>
  </si>
  <si>
    <t xml:space="preserve">Vasaris  </t>
  </si>
  <si>
    <t>nedarb.-37,77; t.s.kompensac.540,68</t>
  </si>
  <si>
    <t>3</t>
  </si>
  <si>
    <t xml:space="preserve">Kovas                               </t>
  </si>
  <si>
    <t>4</t>
  </si>
  <si>
    <t>Balandis</t>
  </si>
  <si>
    <t>5</t>
  </si>
  <si>
    <t xml:space="preserve">Gegužė    </t>
  </si>
  <si>
    <t>6</t>
  </si>
  <si>
    <t xml:space="preserve">Birželis         </t>
  </si>
  <si>
    <t>7</t>
  </si>
  <si>
    <t xml:space="preserve">Liepa        </t>
  </si>
  <si>
    <t>8</t>
  </si>
  <si>
    <t xml:space="preserve">Rugpjūtis  </t>
  </si>
  <si>
    <t>9</t>
  </si>
  <si>
    <t xml:space="preserve">Rugsėjis                        </t>
  </si>
  <si>
    <t>10</t>
  </si>
  <si>
    <t xml:space="preserve">Spalis            </t>
  </si>
  <si>
    <t>11</t>
  </si>
  <si>
    <t xml:space="preserve">Lapkritis           </t>
  </si>
  <si>
    <t>12</t>
  </si>
  <si>
    <t>Gruodis</t>
  </si>
  <si>
    <t>Iš viso sunaudota egzaminams</t>
  </si>
  <si>
    <t>Analizė:</t>
  </si>
  <si>
    <t>Darbo užmokesčio fondo likutis egzaminams 2019-12-01</t>
  </si>
  <si>
    <t>Darbo biržos kompensacija, NEC, Edukol.univ.</t>
  </si>
  <si>
    <t>Lėšų likutis (p/l vid.) 2021-12-31 suma, Lt</t>
  </si>
  <si>
    <t>Lėšų likutis vid.darbo užmokesčiui, mėn.</t>
  </si>
  <si>
    <t>Papildomai prašoma lėšų suma</t>
  </si>
  <si>
    <t>Mokinių nemokamo maitinimo administravimas 2021 m.</t>
  </si>
  <si>
    <t>EUR</t>
  </si>
  <si>
    <t>Eil. Nr</t>
  </si>
  <si>
    <t>Įstaigos pavadinimas</t>
  </si>
  <si>
    <t>Lėšų planas 2021 m. biudžete</t>
  </si>
  <si>
    <t>Numatomos  išlaidos 2021 m.00-00 mėn.</t>
  </si>
  <si>
    <t>Prognozuojamas lėšų trūkumas/likutis 2021-12-31</t>
  </si>
  <si>
    <t>Vaikų skaičius</t>
  </si>
  <si>
    <t>35-39 d.d. iki metų pabaigos</t>
  </si>
  <si>
    <t>Plamuojami maitinimai</t>
  </si>
  <si>
    <t>Sausis</t>
  </si>
  <si>
    <t>Vasaris</t>
  </si>
  <si>
    <t>Kovas</t>
  </si>
  <si>
    <t>Gegužė</t>
  </si>
  <si>
    <t>Birželis</t>
  </si>
  <si>
    <t>Liepa</t>
  </si>
  <si>
    <t>Rugpjūtis</t>
  </si>
  <si>
    <t>Rugsėjis</t>
  </si>
  <si>
    <t>Spalis</t>
  </si>
  <si>
    <t>Dienų skaičius</t>
  </si>
  <si>
    <t>Pusryčių suma</t>
  </si>
  <si>
    <t>Planuojama suma už 11-12 mėn.</t>
  </si>
  <si>
    <t>Pietus</t>
  </si>
  <si>
    <t>3.</t>
  </si>
  <si>
    <t>Išrašyta sąskaita už komunalines paslaugas</t>
  </si>
  <si>
    <t>Išrašyta sąskaita už nuomą</t>
  </si>
  <si>
    <t>Butrimonių Anos Krepštul gimnazija</t>
  </si>
  <si>
    <t>Nemok.</t>
  </si>
  <si>
    <t>Šlidymas</t>
  </si>
  <si>
    <t>Elektros energija</t>
  </si>
  <si>
    <t>Vandentiekis ir kanalizacija</t>
  </si>
  <si>
    <t>Rinkliava</t>
  </si>
  <si>
    <t>Bendros komunalinės išlaidos</t>
  </si>
  <si>
    <t>Skirtumas</t>
  </si>
  <si>
    <t>Butrimonių A.Krepštul gimnazija</t>
  </si>
  <si>
    <t>SAUSIS</t>
  </si>
  <si>
    <t>VASARIS</t>
  </si>
  <si>
    <t xml:space="preserve">2020 m. </t>
  </si>
  <si>
    <t>2021 m.</t>
  </si>
  <si>
    <t>2020 m.</t>
  </si>
  <si>
    <t xml:space="preserve">2021 m. </t>
  </si>
  <si>
    <t>2020 - 2021 m. KOMUNALINIŲ PASLAUGŲ IŠLAIDŲ PALYGINIMAS</t>
  </si>
  <si>
    <t>Iš viso nuo metų pradžios</t>
  </si>
  <si>
    <t>Išlaidų pavadinimas</t>
  </si>
  <si>
    <t>KOVAS</t>
  </si>
  <si>
    <t>Faktinės išlaidos 2021 m. 01-03 mėn</t>
  </si>
  <si>
    <t>Iš viso už 01-03 mėn.</t>
  </si>
  <si>
    <t xml:space="preserve">Plano likutis 2021-04-01  </t>
  </si>
  <si>
    <t>2021 m. 01-03 MĖN. DARBO UŽMOKESČIO ANALIZĖ</t>
  </si>
  <si>
    <t>nedar.-39,12</t>
  </si>
  <si>
    <t>Iš viso sunaudota per 01-03 mėn.</t>
  </si>
  <si>
    <t>Darbo užmokesčio 01-03 mėn. vidurkis</t>
  </si>
  <si>
    <t>Darbo užmokesčio fondo likutis 2021-04-01</t>
  </si>
  <si>
    <r>
      <t xml:space="preserve">Numatomas lėšų poreikis 04-12 mėn. skaičiuojant p/l tarifikaciją </t>
    </r>
    <r>
      <rPr>
        <b/>
        <u/>
        <sz val="10"/>
        <rFont val="Times New Roman"/>
        <family val="1"/>
        <charset val="186"/>
      </rPr>
      <t>2021-03-01</t>
    </r>
  </si>
  <si>
    <t xml:space="preserve">SAVIVALDYBĖS BIUDŽETO LĖŠOS </t>
  </si>
  <si>
    <t>Šalčininkų r. Butrimonių anos Krepštul gimnazija</t>
  </si>
  <si>
    <t>(Įstaigos pavadinimas)</t>
  </si>
  <si>
    <t>Eur</t>
  </si>
  <si>
    <t>Eil. Nr.</t>
  </si>
  <si>
    <r>
      <t xml:space="preserve">2021 m. </t>
    </r>
    <r>
      <rPr>
        <sz val="12"/>
        <color indexed="8"/>
        <rFont val="Times New Roman"/>
        <family val="1"/>
      </rPr>
      <t>planas (pagal Forma Nr. 2)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  <charset val="186"/>
      </rPr>
      <t xml:space="preserve">                      </t>
    </r>
  </si>
  <si>
    <t>Kreditorinis įsiskolinimas 2020.12.31</t>
  </si>
  <si>
    <t>2021 m. faktinės išlaidos                   2021.04.01</t>
  </si>
  <si>
    <t>Plano likutis pagal faktines išlaidas                               2021.04.01</t>
  </si>
  <si>
    <t xml:space="preserve">Vieno mėnesio lėšų poreikis išlaidoms padengti         </t>
  </si>
  <si>
    <t>Planuojamos išlaidos                         2021.04.01. - 2021.12.31</t>
  </si>
  <si>
    <t>PLANUOJAMAS LĖŠŲ LIKUTIS                            2021.12.31                                  (+/-)</t>
  </si>
  <si>
    <t>1.</t>
  </si>
  <si>
    <t>2.</t>
  </si>
  <si>
    <t>Socialinio draudimo įmokos</t>
  </si>
  <si>
    <t>Iš viso DU ir SD</t>
  </si>
  <si>
    <t>Šildymas</t>
  </si>
  <si>
    <t>10874.77</t>
  </si>
  <si>
    <t>X</t>
  </si>
  <si>
    <t>4.</t>
  </si>
  <si>
    <t>5.</t>
  </si>
  <si>
    <t>6.</t>
  </si>
  <si>
    <t>Šiukšlių išvežimas</t>
  </si>
  <si>
    <t xml:space="preserve"> Iš viso komunalinės paslaugos</t>
  </si>
  <si>
    <t>7.</t>
  </si>
  <si>
    <t>Ryšių paslaugos</t>
  </si>
  <si>
    <t>8.</t>
  </si>
  <si>
    <t>Transporto išlaikymas</t>
  </si>
  <si>
    <t>9.</t>
  </si>
  <si>
    <t>Kvalifikacijos kėlimas</t>
  </si>
  <si>
    <t>10.</t>
  </si>
  <si>
    <t>Kitų prekių ir paslaugų įsigijimo išlaidos</t>
  </si>
  <si>
    <t>11.</t>
  </si>
  <si>
    <t>Materialiojo turto paprastojo remonto</t>
  </si>
  <si>
    <t>Iš viso kitos išlaidos</t>
  </si>
  <si>
    <t>12.</t>
  </si>
  <si>
    <t>Mokinių pavežėjimas</t>
  </si>
  <si>
    <t>13.</t>
  </si>
  <si>
    <t xml:space="preserve">Nemokamo maitinimo administravimas </t>
  </si>
  <si>
    <t>14.</t>
  </si>
  <si>
    <r>
      <t>Socialinė parama pinigais</t>
    </r>
    <r>
      <rPr>
        <sz val="10"/>
        <color indexed="8"/>
        <rFont val="Times New Roman"/>
        <family val="1"/>
        <charset val="186"/>
      </rPr>
      <t xml:space="preserve"> (nemokamas maitinimas)</t>
    </r>
  </si>
  <si>
    <t>15.</t>
  </si>
  <si>
    <t>Darbdavių socialinė parama pinigais</t>
  </si>
  <si>
    <t>Iš viso socialinė parama pinigais</t>
  </si>
  <si>
    <t>IŠ VISO</t>
  </si>
  <si>
    <t>(Vardas, pavardė)</t>
  </si>
  <si>
    <t>(Parašas)</t>
  </si>
  <si>
    <t>(Data)</t>
  </si>
  <si>
    <t>* Jeigu trūksta kokio nors išlaidų straipsnio pavadinimo, prašome papildyti arba pakeisti pavadinimą pagal savo patvirtintas sąmatas. Visi išlaidų straipsniai turi būti pateikti lentelėje.</t>
  </si>
  <si>
    <t>Butrimoių A. Krepštul gimnazija.</t>
  </si>
  <si>
    <t>Bendras poreikis</t>
  </si>
  <si>
    <t>Poreikis</t>
  </si>
  <si>
    <t xml:space="preserve">MK  planas 2021 m. </t>
  </si>
  <si>
    <t>Vykdymas 3 mėn.(pagal faktą)</t>
  </si>
  <si>
    <t>4 -12 mėn.</t>
  </si>
  <si>
    <t>DU</t>
  </si>
  <si>
    <t>Sodra</t>
  </si>
  <si>
    <t>Iš viso:</t>
  </si>
  <si>
    <t>Iš jų:</t>
  </si>
  <si>
    <t>Lėšos ugdymo planui įgyvendinti Eur (bendrajam ugdymui, priešmokykliniam, ikimokykliniam ugdymui)</t>
  </si>
  <si>
    <t>Lėšos ugdymo procesui organizuoti ir valdyti poreikis Eur</t>
  </si>
  <si>
    <t>Lėšos švietimo pagalbai ir bibliotekai Eur</t>
  </si>
  <si>
    <r>
      <t>Lėšos pedagoginiai, psichologinei pagalbai organizuoti Eur. (</t>
    </r>
    <r>
      <rPr>
        <b/>
        <sz val="12"/>
        <color rgb="FFFF0000"/>
        <rFont val="Times New Roman"/>
        <family val="1"/>
      </rPr>
      <t>tik psichologai</t>
    </r>
    <r>
      <rPr>
        <b/>
        <sz val="12"/>
        <color rgb="FFC00000"/>
        <rFont val="Times New Roman"/>
        <family val="1"/>
        <charset val="186"/>
      </rPr>
      <t>)</t>
    </r>
  </si>
  <si>
    <t>ML paskaičiavimai</t>
  </si>
  <si>
    <t>Šalčininkų r. Butrimonių A. Krepštul  gimnazija , į/k 191416326</t>
  </si>
  <si>
    <t>(Įstaigos pavadinimas ir įmonės kodas)</t>
  </si>
  <si>
    <t>Darbuotojo                                Vardas Pavardė</t>
  </si>
  <si>
    <t>Pareigybės pavadinimas</t>
  </si>
  <si>
    <t>Užimamas etato skaičius</t>
  </si>
  <si>
    <t>Papildomai reikia sumokėti socialinio draudimo įmokos pagal VSDFV pateiktą pažymą             01 mėn.</t>
  </si>
  <si>
    <t>Papildomai reikia sumokėti socialinio draudimo įmokos pagal VSDFV pateiktą pažymą           02 mėn.</t>
  </si>
  <si>
    <t xml:space="preserve">Papildomai reikia sumokėti socialinio draudimo įmokos pagal VSDFV pateiktą pažymą                              03 mėn.  </t>
  </si>
  <si>
    <t xml:space="preserve">Papildomai reikia sumokėti socialinio draudimo įmokos pagal VSDFV pateiktą pažymą                              04 mėn.  </t>
  </si>
  <si>
    <t xml:space="preserve">Papildomai reikia sumokėti socialinio draudimo įmokos pagal VSDFV pateiktą pažymą                               05 mėn.  </t>
  </si>
  <si>
    <t xml:space="preserve">Papildomai reikia sumokėti socialinio draudimo įmokos pagal VSDFV pateiktą pažymą                               06 mėn.  </t>
  </si>
  <si>
    <t xml:space="preserve">Papildomai reikia sumokėti socialinio draudimo įmokos pagal VSDFV pateiktą pažymą                               07 mėn.  </t>
  </si>
  <si>
    <t xml:space="preserve">Papildomai reikia sumokėti socialinio draudimo įmokos pagal VSDFV pateiktą pažymą                               08 mėn.  </t>
  </si>
  <si>
    <t xml:space="preserve">Papildomai reikia sumokėti socialinio draudimo įmokos pagal VSDFV pateiktą pažymą                             09 mėn.  </t>
  </si>
  <si>
    <t>Papildomai reikia sumokėti socialinio draudimo įmokos pagal VSDFV pateiktą pažymą                   10 mėn.</t>
  </si>
  <si>
    <t>Papildomai reikia sumokėti socialinio draudimo įmokos pagal VSDFV pateiktą pažymą                   11 mėn.</t>
  </si>
  <si>
    <t>Papildomai reikia sumokėti socialinio draudimo įmokos pagal VSDFV pateiktą pažymą                   12 mėn.</t>
  </si>
  <si>
    <r>
      <t xml:space="preserve">                           </t>
    </r>
    <r>
      <rPr>
        <sz val="12"/>
        <color rgb="FFFF0000"/>
        <rFont val="Times New Roman"/>
        <family val="1"/>
        <charset val="186"/>
      </rPr>
      <t xml:space="preserve">  IŠ VISO</t>
    </r>
  </si>
  <si>
    <t>Ivan Savel</t>
  </si>
  <si>
    <t>sargas</t>
  </si>
  <si>
    <t>Leokadija Tkačenko</t>
  </si>
  <si>
    <t>Iš Viso:</t>
  </si>
  <si>
    <t>Vyresnioji specialistė</t>
  </si>
  <si>
    <t>Lilija Uljanovič</t>
  </si>
  <si>
    <t>(Atsakyngo  asmens pareigybė)</t>
  </si>
  <si>
    <t>(Vardas Pavardė)</t>
  </si>
  <si>
    <t>Dzmitry Bezuyeuski</t>
  </si>
  <si>
    <t>mokytojas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</si>
</sst>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Lt&quot;"/>
    <numFmt numFmtId="165" formatCode="0.0"/>
  </numFmts>
  <fonts count="56">
    <font>
      <sz val="10"/>
      <name val="Arial"/>
      <family val="2"/>
    </font>
    <font>
      <sz val="10"/>
      <name val="Arial"/>
      <family val="2"/>
    </font>
    <font>
      <sz val="6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Arial1"/>
    </font>
    <font>
      <i/>
      <sz val="11"/>
      <color rgb="FF203764"/>
      <name val="Times New Roman"/>
      <family val="1"/>
    </font>
    <font>
      <i/>
      <sz val="8"/>
      <color rgb="FF203764"/>
      <name val="Arial1"/>
    </font>
    <font>
      <i/>
      <sz val="10"/>
      <color rgb="FF203764"/>
      <name val="Times New Roman"/>
      <family val="1"/>
    </font>
    <font>
      <sz val="10"/>
      <name val="Arial"/>
      <family val="2"/>
    </font>
    <font>
      <b/>
      <i/>
      <sz val="11"/>
      <name val="Arial"/>
      <family val="2"/>
      <charset val="186"/>
    </font>
    <font>
      <i/>
      <sz val="11"/>
      <name val="Arial"/>
      <family val="2"/>
      <charset val="186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  <charset val="186"/>
    </font>
    <font>
      <b/>
      <i/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9"/>
      <color rgb="FFFF0000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b/>
      <i/>
      <u/>
      <sz val="16"/>
      <color indexed="8"/>
      <name val="Times New Roman"/>
      <family val="1"/>
      <charset val="186"/>
    </font>
    <font>
      <b/>
      <i/>
      <u/>
      <sz val="16"/>
      <color theme="1"/>
      <name val="Calibri"/>
      <family val="2"/>
      <charset val="186"/>
      <scheme val="minor"/>
    </font>
    <font>
      <b/>
      <i/>
      <u/>
      <sz val="12"/>
      <color indexed="8"/>
      <name val="Times New Roman"/>
      <family val="1"/>
      <charset val="186"/>
    </font>
    <font>
      <b/>
      <i/>
      <u/>
      <sz val="12"/>
      <color indexed="12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DBDBDB"/>
        <bgColor rgb="FFDBDBDB"/>
      </patternFill>
    </fill>
    <fill>
      <patternFill patternType="solid">
        <fgColor rgb="FFFFFFFF"/>
        <bgColor rgb="FFFFFFFF"/>
      </patternFill>
    </fill>
    <fill>
      <patternFill patternType="solid">
        <fgColor rgb="FFFEFD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24" fillId="0" borderId="0"/>
    <xf numFmtId="0" fontId="1" fillId="0" borderId="0"/>
    <xf numFmtId="0" fontId="29" fillId="0" borderId="0"/>
    <xf numFmtId="0" fontId="31" fillId="0" borderId="0"/>
    <xf numFmtId="0" fontId="9" fillId="0" borderId="0"/>
  </cellStyleXfs>
  <cellXfs count="329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2" fontId="7" fillId="0" borderId="7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7" fillId="2" borderId="7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 wrapText="1"/>
      <protection hidden="1"/>
    </xf>
    <xf numFmtId="1" fontId="7" fillId="2" borderId="12" xfId="0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2" fontId="7" fillId="2" borderId="2" xfId="0" applyNumberFormat="1" applyFont="1" applyFill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2" fontId="7" fillId="2" borderId="18" xfId="0" applyNumberFormat="1" applyFont="1" applyFill="1" applyBorder="1" applyAlignment="1">
      <alignment horizontal="right"/>
    </xf>
    <xf numFmtId="2" fontId="7" fillId="2" borderId="19" xfId="0" applyNumberFormat="1" applyFont="1" applyFill="1" applyBorder="1" applyAlignment="1">
      <alignment horizontal="right"/>
    </xf>
    <xf numFmtId="0" fontId="8" fillId="0" borderId="0" xfId="0" applyFont="1"/>
    <xf numFmtId="1" fontId="8" fillId="0" borderId="0" xfId="0" applyNumberFormat="1" applyFont="1"/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7" fillId="2" borderId="21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7" fillId="2" borderId="23" xfId="0" applyNumberFormat="1" applyFont="1" applyFill="1" applyBorder="1" applyAlignment="1">
      <alignment horizontal="right"/>
    </xf>
    <xf numFmtId="2" fontId="7" fillId="2" borderId="24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horizontal="right"/>
    </xf>
    <xf numFmtId="2" fontId="10" fillId="2" borderId="18" xfId="0" applyNumberFormat="1" applyFont="1" applyFill="1" applyBorder="1" applyAlignment="1">
      <alignment horizontal="right"/>
    </xf>
    <xf numFmtId="0" fontId="11" fillId="0" borderId="0" xfId="0" applyFont="1"/>
    <xf numFmtId="16" fontId="0" fillId="0" borderId="0" xfId="0" applyNumberFormat="1"/>
    <xf numFmtId="49" fontId="9" fillId="0" borderId="18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right"/>
    </xf>
    <xf numFmtId="2" fontId="2" fillId="0" borderId="0" xfId="0" applyNumberFormat="1" applyFont="1"/>
    <xf numFmtId="49" fontId="9" fillId="0" borderId="25" xfId="0" applyNumberFormat="1" applyFont="1" applyBorder="1" applyAlignment="1">
      <alignment horizontal="center"/>
    </xf>
    <xf numFmtId="0" fontId="10" fillId="0" borderId="25" xfId="0" applyFont="1" applyBorder="1"/>
    <xf numFmtId="16" fontId="9" fillId="0" borderId="0" xfId="0" applyNumberFormat="1" applyFont="1"/>
    <xf numFmtId="0" fontId="9" fillId="0" borderId="0" xfId="0" applyFont="1"/>
    <xf numFmtId="0" fontId="6" fillId="0" borderId="27" xfId="0" applyFont="1" applyBorder="1" applyAlignment="1">
      <alignment horizontal="center"/>
    </xf>
    <xf numFmtId="0" fontId="7" fillId="0" borderId="9" xfId="0" applyFont="1" applyBorder="1"/>
    <xf numFmtId="2" fontId="7" fillId="2" borderId="7" xfId="0" applyNumberFormat="1" applyFont="1" applyFill="1" applyBorder="1" applyAlignment="1">
      <alignment horizontal="right"/>
    </xf>
    <xf numFmtId="2" fontId="3" fillId="0" borderId="0" xfId="0" applyNumberFormat="1" applyFont="1"/>
    <xf numFmtId="0" fontId="6" fillId="0" borderId="14" xfId="0" applyFont="1" applyBorder="1" applyAlignment="1">
      <alignment horizontal="center"/>
    </xf>
    <xf numFmtId="2" fontId="7" fillId="2" borderId="14" xfId="0" applyNumberFormat="1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2" fontId="10" fillId="2" borderId="28" xfId="0" applyNumberFormat="1" applyFont="1" applyFill="1" applyBorder="1" applyAlignment="1">
      <alignment horizontal="right"/>
    </xf>
    <xf numFmtId="0" fontId="13" fillId="0" borderId="18" xfId="0" applyFont="1" applyBorder="1" applyAlignment="1" applyProtection="1">
      <alignment horizontal="left"/>
      <protection hidden="1"/>
    </xf>
    <xf numFmtId="0" fontId="13" fillId="0" borderId="18" xfId="0" applyFont="1" applyBorder="1" applyAlignment="1" applyProtection="1">
      <alignment horizontal="left" vertical="top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2" fontId="7" fillId="2" borderId="28" xfId="0" applyNumberFormat="1" applyFont="1" applyFill="1" applyBorder="1" applyAlignment="1">
      <alignment horizontal="right"/>
    </xf>
    <xf numFmtId="0" fontId="6" fillId="0" borderId="28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left"/>
      <protection hidden="1"/>
    </xf>
    <xf numFmtId="2" fontId="7" fillId="2" borderId="28" xfId="0" applyNumberFormat="1" applyFont="1" applyFill="1" applyBorder="1" applyAlignment="1" applyProtection="1">
      <alignment horizontal="right" vertical="center"/>
      <protection hidden="1"/>
    </xf>
    <xf numFmtId="2" fontId="7" fillId="2" borderId="28" xfId="0" applyNumberFormat="1" applyFont="1" applyFill="1" applyBorder="1" applyAlignment="1" applyProtection="1">
      <alignment horizontal="right"/>
      <protection hidden="1"/>
    </xf>
    <xf numFmtId="2" fontId="12" fillId="0" borderId="0" xfId="0" applyNumberFormat="1" applyFont="1"/>
    <xf numFmtId="0" fontId="10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0" fontId="10" fillId="0" borderId="18" xfId="0" applyFont="1" applyBorder="1"/>
    <xf numFmtId="2" fontId="7" fillId="0" borderId="7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16" fillId="0" borderId="0" xfId="1" applyFont="1"/>
    <xf numFmtId="0" fontId="17" fillId="0" borderId="31" xfId="1" applyFont="1" applyBorder="1"/>
    <xf numFmtId="0" fontId="18" fillId="0" borderId="32" xfId="1" applyFont="1" applyBorder="1"/>
    <xf numFmtId="0" fontId="16" fillId="0" borderId="31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9" fillId="0" borderId="35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2" fontId="16" fillId="0" borderId="0" xfId="1" applyNumberFormat="1" applyFont="1"/>
    <xf numFmtId="2" fontId="16" fillId="0" borderId="35" xfId="1" applyNumberFormat="1" applyFont="1" applyBorder="1" applyAlignment="1">
      <alignment wrapText="1"/>
    </xf>
    <xf numFmtId="2" fontId="16" fillId="0" borderId="35" xfId="1" applyNumberFormat="1" applyFont="1" applyBorder="1" applyAlignment="1">
      <alignment horizontal="center" wrapText="1"/>
    </xf>
    <xf numFmtId="2" fontId="16" fillId="0" borderId="35" xfId="1" applyNumberFormat="1" applyFont="1" applyBorder="1" applyAlignment="1">
      <alignment horizontal="center"/>
    </xf>
    <xf numFmtId="0" fontId="22" fillId="0" borderId="33" xfId="1" applyFont="1" applyBorder="1"/>
    <xf numFmtId="2" fontId="23" fillId="0" borderId="33" xfId="1" applyNumberFormat="1" applyFont="1" applyBorder="1" applyAlignment="1">
      <alignment horizontal="right" vertical="center"/>
    </xf>
    <xf numFmtId="2" fontId="21" fillId="4" borderId="33" xfId="1" applyNumberFormat="1" applyFont="1" applyFill="1" applyBorder="1" applyAlignment="1">
      <alignment wrapText="1"/>
    </xf>
    <xf numFmtId="2" fontId="21" fillId="0" borderId="33" xfId="1" applyNumberFormat="1" applyFont="1" applyBorder="1" applyAlignment="1">
      <alignment horizontal="center" wrapText="1"/>
    </xf>
    <xf numFmtId="2" fontId="21" fillId="0" borderId="33" xfId="1" applyNumberFormat="1" applyFont="1" applyBorder="1" applyAlignment="1">
      <alignment wrapText="1"/>
    </xf>
    <xf numFmtId="2" fontId="21" fillId="0" borderId="33" xfId="1" applyNumberFormat="1" applyFont="1" applyBorder="1" applyAlignment="1">
      <alignment horizontal="center"/>
    </xf>
    <xf numFmtId="0" fontId="21" fillId="0" borderId="0" xfId="1" applyFont="1"/>
    <xf numFmtId="2" fontId="21" fillId="0" borderId="0" xfId="1" applyNumberFormat="1" applyFont="1"/>
    <xf numFmtId="0" fontId="16" fillId="0" borderId="38" xfId="1" applyFont="1" applyBorder="1" applyAlignment="1">
      <alignment horizontal="center" vertical="center"/>
    </xf>
    <xf numFmtId="0" fontId="20" fillId="0" borderId="38" xfId="1" applyFont="1" applyBorder="1" applyAlignment="1">
      <alignment vertical="center"/>
    </xf>
    <xf numFmtId="2" fontId="16" fillId="0" borderId="38" xfId="1" applyNumberFormat="1" applyFont="1" applyBorder="1" applyAlignment="1">
      <alignment wrapText="1"/>
    </xf>
    <xf numFmtId="2" fontId="18" fillId="0" borderId="35" xfId="1" applyNumberFormat="1" applyFont="1" applyBorder="1" applyAlignment="1">
      <alignment horizontal="right" vertical="center"/>
    </xf>
    <xf numFmtId="2" fontId="16" fillId="4" borderId="35" xfId="1" applyNumberFormat="1" applyFont="1" applyFill="1" applyBorder="1" applyAlignment="1">
      <alignment wrapText="1"/>
    </xf>
    <xf numFmtId="1" fontId="16" fillId="0" borderId="35" xfId="1" applyNumberFormat="1" applyFont="1" applyBorder="1" applyAlignment="1">
      <alignment horizontal="center" wrapText="1"/>
    </xf>
    <xf numFmtId="0" fontId="21" fillId="0" borderId="37" xfId="1" applyFont="1" applyBorder="1" applyAlignment="1">
      <alignment horizontal="center" vertical="center"/>
    </xf>
    <xf numFmtId="2" fontId="21" fillId="0" borderId="37" xfId="1" applyNumberFormat="1" applyFont="1" applyBorder="1" applyAlignment="1">
      <alignment wrapText="1"/>
    </xf>
    <xf numFmtId="0" fontId="21" fillId="0" borderId="33" xfId="1" applyFont="1" applyBorder="1" applyAlignment="1">
      <alignment horizontal="center" vertical="center"/>
    </xf>
    <xf numFmtId="0" fontId="15" fillId="0" borderId="0" xfId="1"/>
    <xf numFmtId="0" fontId="24" fillId="0" borderId="0" xfId="2"/>
    <xf numFmtId="0" fontId="6" fillId="0" borderId="18" xfId="2" applyFont="1" applyBorder="1" applyAlignment="1">
      <alignment horizontal="center" vertical="center" wrapText="1"/>
    </xf>
    <xf numFmtId="0" fontId="27" fillId="5" borderId="18" xfId="2" applyFont="1" applyFill="1" applyBorder="1" applyAlignment="1">
      <alignment horizontal="center" vertical="center" wrapText="1"/>
    </xf>
    <xf numFmtId="0" fontId="9" fillId="0" borderId="18" xfId="2" applyFont="1" applyBorder="1"/>
    <xf numFmtId="2" fontId="24" fillId="0" borderId="18" xfId="2" applyNumberFormat="1" applyBorder="1"/>
    <xf numFmtId="2" fontId="28" fillId="5" borderId="18" xfId="2" applyNumberFormat="1" applyFont="1" applyFill="1" applyBorder="1"/>
    <xf numFmtId="2" fontId="1" fillId="0" borderId="18" xfId="3" applyNumberFormat="1" applyBorder="1"/>
    <xf numFmtId="2" fontId="28" fillId="5" borderId="18" xfId="3" applyNumberFormat="1" applyFont="1" applyFill="1" applyBorder="1"/>
    <xf numFmtId="0" fontId="9" fillId="0" borderId="0" xfId="2" applyFont="1"/>
    <xf numFmtId="0" fontId="6" fillId="0" borderId="29" xfId="2" applyFont="1" applyBorder="1" applyAlignment="1">
      <alignment vertical="center" wrapText="1"/>
    </xf>
    <xf numFmtId="0" fontId="9" fillId="0" borderId="25" xfId="2" applyFont="1" applyBorder="1"/>
    <xf numFmtId="0" fontId="6" fillId="0" borderId="25" xfId="2" applyFont="1" applyBorder="1" applyAlignment="1">
      <alignment vertical="center" wrapText="1"/>
    </xf>
    <xf numFmtId="2" fontId="24" fillId="0" borderId="25" xfId="2" applyNumberFormat="1" applyBorder="1"/>
    <xf numFmtId="0" fontId="24" fillId="0" borderId="25" xfId="2" applyBorder="1"/>
    <xf numFmtId="2" fontId="28" fillId="5" borderId="25" xfId="2" applyNumberFormat="1" applyFont="1" applyFill="1" applyBorder="1"/>
    <xf numFmtId="2" fontId="1" fillId="0" borderId="25" xfId="3" applyNumberFormat="1" applyBorder="1"/>
    <xf numFmtId="0" fontId="1" fillId="0" borderId="25" xfId="3" applyBorder="1"/>
    <xf numFmtId="2" fontId="28" fillId="5" borderId="25" xfId="3" applyNumberFormat="1" applyFont="1" applyFill="1" applyBorder="1"/>
    <xf numFmtId="0" fontId="9" fillId="0" borderId="8" xfId="2" applyFont="1" applyBorder="1"/>
    <xf numFmtId="0" fontId="6" fillId="0" borderId="7" xfId="3" applyFont="1" applyBorder="1" applyAlignment="1">
      <alignment vertical="center" wrapText="1"/>
    </xf>
    <xf numFmtId="2" fontId="1" fillId="0" borderId="7" xfId="3" applyNumberFormat="1" applyBorder="1"/>
    <xf numFmtId="2" fontId="28" fillId="5" borderId="7" xfId="3" applyNumberFormat="1" applyFont="1" applyFill="1" applyBorder="1"/>
    <xf numFmtId="2" fontId="28" fillId="5" borderId="30" xfId="3" applyNumberFormat="1" applyFont="1" applyFill="1" applyBorder="1"/>
    <xf numFmtId="2" fontId="0" fillId="0" borderId="18" xfId="0" applyNumberFormat="1" applyBorder="1"/>
    <xf numFmtId="2" fontId="10" fillId="0" borderId="0" xfId="0" applyNumberFormat="1" applyFont="1" applyFill="1" applyBorder="1" applyAlignment="1">
      <alignment horizontal="right"/>
    </xf>
    <xf numFmtId="0" fontId="31" fillId="0" borderId="0" xfId="5"/>
    <xf numFmtId="0" fontId="32" fillId="6" borderId="0" xfId="4" applyFont="1" applyFill="1"/>
    <xf numFmtId="0" fontId="34" fillId="6" borderId="0" xfId="4" applyFont="1" applyFill="1"/>
    <xf numFmtId="49" fontId="35" fillId="6" borderId="41" xfId="4" applyNumberFormat="1" applyFont="1" applyFill="1" applyBorder="1" applyAlignment="1">
      <alignment horizontal="center" vertical="center" wrapText="1"/>
    </xf>
    <xf numFmtId="49" fontId="38" fillId="6" borderId="41" xfId="4" applyNumberFormat="1" applyFont="1" applyFill="1" applyBorder="1" applyAlignment="1">
      <alignment horizontal="center" vertical="center" wrapText="1"/>
    </xf>
    <xf numFmtId="49" fontId="39" fillId="6" borderId="41" xfId="4" applyNumberFormat="1" applyFont="1" applyFill="1" applyBorder="1" applyAlignment="1">
      <alignment horizontal="center" vertical="center" wrapText="1"/>
    </xf>
    <xf numFmtId="0" fontId="33" fillId="6" borderId="27" xfId="4" applyFont="1" applyFill="1" applyBorder="1" applyAlignment="1">
      <alignment horizontal="center"/>
    </xf>
    <xf numFmtId="0" fontId="33" fillId="6" borderId="4" xfId="4" applyFont="1" applyFill="1" applyBorder="1" applyAlignment="1">
      <alignment horizontal="center"/>
    </xf>
    <xf numFmtId="0" fontId="33" fillId="6" borderId="30" xfId="4" applyFont="1" applyFill="1" applyBorder="1" applyAlignment="1">
      <alignment horizontal="center"/>
    </xf>
    <xf numFmtId="0" fontId="35" fillId="6" borderId="42" xfId="4" applyFont="1" applyFill="1" applyBorder="1" applyAlignment="1">
      <alignment horizontal="center"/>
    </xf>
    <xf numFmtId="0" fontId="35" fillId="6" borderId="42" xfId="4" applyFont="1" applyFill="1" applyBorder="1" applyAlignment="1">
      <alignment horizontal="left"/>
    </xf>
    <xf numFmtId="1" fontId="35" fillId="6" borderId="42" xfId="4" applyNumberFormat="1" applyFont="1" applyFill="1" applyBorder="1" applyAlignment="1">
      <alignment horizontal="center"/>
    </xf>
    <xf numFmtId="2" fontId="35" fillId="6" borderId="42" xfId="4" applyNumberFormat="1" applyFont="1" applyFill="1" applyBorder="1" applyAlignment="1">
      <alignment horizontal="center"/>
    </xf>
    <xf numFmtId="2" fontId="35" fillId="6" borderId="43" xfId="4" applyNumberFormat="1" applyFont="1" applyFill="1" applyBorder="1" applyAlignment="1">
      <alignment horizontal="center"/>
    </xf>
    <xf numFmtId="2" fontId="35" fillId="6" borderId="44" xfId="4" applyNumberFormat="1" applyFont="1" applyFill="1" applyBorder="1" applyAlignment="1">
      <alignment horizontal="center"/>
    </xf>
    <xf numFmtId="2" fontId="38" fillId="6" borderId="42" xfId="4" applyNumberFormat="1" applyFont="1" applyFill="1" applyBorder="1" applyAlignment="1">
      <alignment horizontal="center"/>
    </xf>
    <xf numFmtId="0" fontId="35" fillId="6" borderId="45" xfId="4" applyFont="1" applyFill="1" applyBorder="1" applyAlignment="1">
      <alignment horizontal="center"/>
    </xf>
    <xf numFmtId="0" fontId="35" fillId="6" borderId="45" xfId="4" applyFont="1" applyFill="1" applyBorder="1" applyAlignment="1">
      <alignment horizontal="left"/>
    </xf>
    <xf numFmtId="1" fontId="35" fillId="6" borderId="45" xfId="4" applyNumberFormat="1" applyFont="1" applyFill="1" applyBorder="1" applyAlignment="1">
      <alignment horizontal="center"/>
    </xf>
    <xf numFmtId="2" fontId="35" fillId="6" borderId="45" xfId="4" applyNumberFormat="1" applyFont="1" applyFill="1" applyBorder="1" applyAlignment="1">
      <alignment horizontal="center"/>
    </xf>
    <xf numFmtId="2" fontId="35" fillId="6" borderId="46" xfId="4" applyNumberFormat="1" applyFont="1" applyFill="1" applyBorder="1" applyAlignment="1">
      <alignment horizontal="center"/>
    </xf>
    <xf numFmtId="2" fontId="38" fillId="6" borderId="45" xfId="4" applyNumberFormat="1" applyFont="1" applyFill="1" applyBorder="1" applyAlignment="1">
      <alignment horizontal="center"/>
    </xf>
    <xf numFmtId="1" fontId="38" fillId="6" borderId="27" xfId="4" applyNumberFormat="1" applyFont="1" applyFill="1" applyBorder="1" applyAlignment="1">
      <alignment horizontal="center"/>
    </xf>
    <xf numFmtId="2" fontId="38" fillId="6" borderId="27" xfId="4" applyNumberFormat="1" applyFont="1" applyFill="1" applyBorder="1" applyAlignment="1">
      <alignment horizontal="center"/>
    </xf>
    <xf numFmtId="2" fontId="38" fillId="6" borderId="44" xfId="4" applyNumberFormat="1" applyFont="1" applyFill="1" applyBorder="1" applyAlignment="1">
      <alignment horizontal="center" vertical="center"/>
    </xf>
    <xf numFmtId="2" fontId="38" fillId="6" borderId="27" xfId="4" applyNumberFormat="1" applyFont="1" applyFill="1" applyBorder="1" applyAlignment="1">
      <alignment horizontal="center" vertical="center"/>
    </xf>
    <xf numFmtId="0" fontId="35" fillId="6" borderId="48" xfId="4" applyFont="1" applyFill="1" applyBorder="1" applyAlignment="1">
      <alignment horizontal="center"/>
    </xf>
    <xf numFmtId="0" fontId="35" fillId="6" borderId="48" xfId="4" applyFont="1" applyFill="1" applyBorder="1"/>
    <xf numFmtId="1" fontId="35" fillId="6" borderId="48" xfId="4" applyNumberFormat="1" applyFont="1" applyFill="1" applyBorder="1" applyAlignment="1">
      <alignment horizontal="center" vertical="center"/>
    </xf>
    <xf numFmtId="1" fontId="35" fillId="6" borderId="48" xfId="4" applyNumberFormat="1" applyFont="1" applyFill="1" applyBorder="1" applyAlignment="1">
      <alignment horizontal="right" vertical="center"/>
    </xf>
    <xf numFmtId="2" fontId="35" fillId="6" borderId="48" xfId="4" applyNumberFormat="1" applyFont="1" applyFill="1" applyBorder="1" applyAlignment="1">
      <alignment horizontal="center" vertical="center"/>
    </xf>
    <xf numFmtId="2" fontId="38" fillId="6" borderId="48" xfId="4" applyNumberFormat="1" applyFont="1" applyFill="1" applyBorder="1" applyAlignment="1">
      <alignment horizontal="center" vertical="center"/>
    </xf>
    <xf numFmtId="0" fontId="35" fillId="6" borderId="49" xfId="4" applyFont="1" applyFill="1" applyBorder="1" applyAlignment="1">
      <alignment horizontal="center"/>
    </xf>
    <xf numFmtId="0" fontId="35" fillId="6" borderId="49" xfId="4" applyFont="1" applyFill="1" applyBorder="1"/>
    <xf numFmtId="1" fontId="35" fillId="6" borderId="49" xfId="4" applyNumberFormat="1" applyFont="1" applyFill="1" applyBorder="1" applyAlignment="1">
      <alignment horizontal="center" vertical="center"/>
    </xf>
    <xf numFmtId="1" fontId="35" fillId="6" borderId="49" xfId="4" applyNumberFormat="1" applyFont="1" applyFill="1" applyBorder="1" applyAlignment="1">
      <alignment horizontal="right" vertical="center"/>
    </xf>
    <xf numFmtId="2" fontId="35" fillId="6" borderId="49" xfId="4" applyNumberFormat="1" applyFont="1" applyFill="1" applyBorder="1" applyAlignment="1">
      <alignment horizontal="center" vertical="center"/>
    </xf>
    <xf numFmtId="2" fontId="35" fillId="6" borderId="51" xfId="4" applyNumberFormat="1" applyFont="1" applyFill="1" applyBorder="1" applyAlignment="1">
      <alignment horizontal="center"/>
    </xf>
    <xf numFmtId="0" fontId="35" fillId="6" borderId="45" xfId="4" applyFont="1" applyFill="1" applyBorder="1"/>
    <xf numFmtId="1" fontId="35" fillId="6" borderId="45" xfId="4" applyNumberFormat="1" applyFont="1" applyFill="1" applyBorder="1" applyAlignment="1">
      <alignment horizontal="center" vertical="center"/>
    </xf>
    <xf numFmtId="1" fontId="35" fillId="6" borderId="45" xfId="4" applyNumberFormat="1" applyFont="1" applyFill="1" applyBorder="1" applyAlignment="1">
      <alignment horizontal="right" vertical="center"/>
    </xf>
    <xf numFmtId="2" fontId="35" fillId="6" borderId="45" xfId="4" applyNumberFormat="1" applyFont="1" applyFill="1" applyBorder="1" applyAlignment="1">
      <alignment horizontal="center" vertical="center"/>
    </xf>
    <xf numFmtId="2" fontId="35" fillId="6" borderId="52" xfId="4" applyNumberFormat="1" applyFont="1" applyFill="1" applyBorder="1" applyAlignment="1">
      <alignment horizontal="center"/>
    </xf>
    <xf numFmtId="2" fontId="38" fillId="6" borderId="25" xfId="4" applyNumberFormat="1" applyFont="1" applyFill="1" applyBorder="1" applyAlignment="1">
      <alignment horizontal="center" vertical="center"/>
    </xf>
    <xf numFmtId="1" fontId="38" fillId="0" borderId="27" xfId="4" applyNumberFormat="1" applyFont="1" applyBorder="1" applyAlignment="1">
      <alignment horizontal="center" vertical="center"/>
    </xf>
    <xf numFmtId="2" fontId="38" fillId="0" borderId="27" xfId="4" applyNumberFormat="1" applyFont="1" applyBorder="1" applyAlignment="1">
      <alignment horizontal="center" vertical="center"/>
    </xf>
    <xf numFmtId="1" fontId="38" fillId="6" borderId="48" xfId="4" applyNumberFormat="1" applyFont="1" applyFill="1" applyBorder="1" applyAlignment="1">
      <alignment horizontal="center" vertical="center"/>
    </xf>
    <xf numFmtId="1" fontId="35" fillId="6" borderId="53" xfId="4" applyNumberFormat="1" applyFont="1" applyFill="1" applyBorder="1" applyAlignment="1">
      <alignment horizontal="center"/>
    </xf>
    <xf numFmtId="1" fontId="38" fillId="6" borderId="50" xfId="4" applyNumberFormat="1" applyFont="1" applyFill="1" applyBorder="1" applyAlignment="1">
      <alignment horizontal="center" vertical="center"/>
    </xf>
    <xf numFmtId="1" fontId="38" fillId="6" borderId="27" xfId="4" applyNumberFormat="1" applyFont="1" applyFill="1" applyBorder="1" applyAlignment="1">
      <alignment horizontal="center" vertical="center"/>
    </xf>
    <xf numFmtId="0" fontId="35" fillId="6" borderId="0" xfId="4" applyFont="1" applyFill="1"/>
    <xf numFmtId="1" fontId="35" fillId="6" borderId="28" xfId="4" applyNumberFormat="1" applyFont="1" applyFill="1" applyBorder="1" applyAlignment="1">
      <alignment horizontal="center" vertical="center"/>
    </xf>
    <xf numFmtId="1" fontId="35" fillId="6" borderId="28" xfId="4" applyNumberFormat="1" applyFont="1" applyFill="1" applyBorder="1" applyAlignment="1">
      <alignment horizontal="right" vertical="center"/>
    </xf>
    <xf numFmtId="2" fontId="35" fillId="6" borderId="28" xfId="4" applyNumberFormat="1" applyFont="1" applyFill="1" applyBorder="1" applyAlignment="1">
      <alignment horizontal="center" vertical="center"/>
    </xf>
    <xf numFmtId="2" fontId="35" fillId="6" borderId="54" xfId="4" applyNumberFormat="1" applyFont="1" applyFill="1" applyBorder="1" applyAlignment="1">
      <alignment horizontal="center" vertical="center"/>
    </xf>
    <xf numFmtId="2" fontId="35" fillId="6" borderId="28" xfId="4" applyNumberFormat="1" applyFont="1" applyFill="1" applyBorder="1" applyAlignment="1">
      <alignment horizontal="center"/>
    </xf>
    <xf numFmtId="2" fontId="38" fillId="6" borderId="28" xfId="4" applyNumberFormat="1" applyFont="1" applyFill="1" applyBorder="1" applyAlignment="1">
      <alignment horizontal="center" vertical="center"/>
    </xf>
    <xf numFmtId="0" fontId="35" fillId="6" borderId="56" xfId="4" applyFont="1" applyFill="1" applyBorder="1"/>
    <xf numFmtId="1" fontId="35" fillId="6" borderId="18" xfId="4" applyNumberFormat="1" applyFont="1" applyFill="1" applyBorder="1" applyAlignment="1">
      <alignment horizontal="center" vertical="center"/>
    </xf>
    <xf numFmtId="1" fontId="35" fillId="6" borderId="18" xfId="4" applyNumberFormat="1" applyFont="1" applyFill="1" applyBorder="1" applyAlignment="1">
      <alignment horizontal="right" vertical="center"/>
    </xf>
    <xf numFmtId="2" fontId="35" fillId="6" borderId="18" xfId="4" applyNumberFormat="1" applyFont="1" applyFill="1" applyBorder="1" applyAlignment="1">
      <alignment horizontal="center" vertical="center"/>
    </xf>
    <xf numFmtId="2" fontId="35" fillId="6" borderId="18" xfId="4" applyNumberFormat="1" applyFont="1" applyFill="1" applyBorder="1" applyAlignment="1">
      <alignment horizontal="center"/>
    </xf>
    <xf numFmtId="2" fontId="38" fillId="6" borderId="18" xfId="4" applyNumberFormat="1" applyFont="1" applyFill="1" applyBorder="1" applyAlignment="1">
      <alignment horizontal="center" vertical="center"/>
    </xf>
    <xf numFmtId="0" fontId="35" fillId="6" borderId="57" xfId="4" applyFont="1" applyFill="1" applyBorder="1"/>
    <xf numFmtId="0" fontId="35" fillId="6" borderId="58" xfId="4" applyFont="1" applyFill="1" applyBorder="1" applyAlignment="1">
      <alignment horizontal="center"/>
    </xf>
    <xf numFmtId="1" fontId="35" fillId="6" borderId="25" xfId="4" applyNumberFormat="1" applyFont="1" applyFill="1" applyBorder="1" applyAlignment="1">
      <alignment horizontal="center" vertical="center"/>
    </xf>
    <xf numFmtId="1" fontId="35" fillId="6" borderId="25" xfId="4" applyNumberFormat="1" applyFont="1" applyFill="1" applyBorder="1" applyAlignment="1">
      <alignment horizontal="right" vertical="center"/>
    </xf>
    <xf numFmtId="2" fontId="35" fillId="6" borderId="25" xfId="4" applyNumberFormat="1" applyFont="1" applyFill="1" applyBorder="1" applyAlignment="1">
      <alignment horizontal="center" vertical="center"/>
    </xf>
    <xf numFmtId="2" fontId="35" fillId="6" borderId="25" xfId="4" applyNumberFormat="1" applyFont="1" applyFill="1" applyBorder="1" applyAlignment="1">
      <alignment horizontal="center"/>
    </xf>
    <xf numFmtId="1" fontId="38" fillId="6" borderId="18" xfId="4" applyNumberFormat="1" applyFont="1" applyFill="1" applyBorder="1" applyAlignment="1">
      <alignment horizontal="center" vertical="center"/>
    </xf>
    <xf numFmtId="1" fontId="38" fillId="6" borderId="59" xfId="4" applyNumberFormat="1" applyFont="1" applyFill="1" applyBorder="1" applyAlignment="1">
      <alignment horizontal="center" vertical="center"/>
    </xf>
    <xf numFmtId="2" fontId="38" fillId="6" borderId="59" xfId="4" applyNumberFormat="1" applyFont="1" applyFill="1" applyBorder="1" applyAlignment="1">
      <alignment horizontal="center" vertical="center"/>
    </xf>
    <xf numFmtId="2" fontId="38" fillId="6" borderId="30" xfId="4" applyNumberFormat="1" applyFont="1" applyFill="1" applyBorder="1" applyAlignment="1">
      <alignment horizontal="center" vertical="center"/>
    </xf>
    <xf numFmtId="0" fontId="38" fillId="6" borderId="0" xfId="4" applyFont="1" applyFill="1" applyAlignment="1">
      <alignment horizontal="center"/>
    </xf>
    <xf numFmtId="1" fontId="38" fillId="6" borderId="0" xfId="4" applyNumberFormat="1" applyFont="1" applyFill="1" applyAlignment="1">
      <alignment horizontal="center" vertical="center"/>
    </xf>
    <xf numFmtId="1" fontId="38" fillId="6" borderId="0" xfId="4" applyNumberFormat="1" applyFont="1" applyFill="1" applyAlignment="1">
      <alignment horizontal="right"/>
    </xf>
    <xf numFmtId="0" fontId="35" fillId="6" borderId="24" xfId="4" applyFont="1" applyFill="1" applyBorder="1" applyAlignment="1">
      <alignment horizontal="center"/>
    </xf>
    <xf numFmtId="0" fontId="35" fillId="6" borderId="0" xfId="4" applyFont="1" applyFill="1" applyAlignment="1">
      <alignment horizontal="center"/>
    </xf>
    <xf numFmtId="0" fontId="35" fillId="6" borderId="56" xfId="4" applyFont="1" applyFill="1" applyBorder="1" applyAlignment="1">
      <alignment horizontal="center"/>
    </xf>
    <xf numFmtId="2" fontId="35" fillId="0" borderId="0" xfId="5" applyNumberFormat="1" applyFont="1"/>
    <xf numFmtId="2" fontId="44" fillId="0" borderId="0" xfId="5" applyNumberFormat="1" applyFont="1" applyAlignment="1">
      <alignment horizontal="center"/>
    </xf>
    <xf numFmtId="2" fontId="35" fillId="0" borderId="0" xfId="5" applyNumberFormat="1" applyFont="1" applyAlignment="1">
      <alignment horizontal="center"/>
    </xf>
    <xf numFmtId="0" fontId="31" fillId="0" borderId="0" xfId="5" applyAlignment="1">
      <alignment horizontal="center"/>
    </xf>
    <xf numFmtId="2" fontId="44" fillId="0" borderId="27" xfId="5" applyNumberFormat="1" applyFont="1" applyBorder="1" applyAlignment="1">
      <alignment horizontal="center"/>
    </xf>
    <xf numFmtId="2" fontId="35" fillId="0" borderId="8" xfId="5" applyNumberFormat="1" applyFont="1" applyBorder="1" applyAlignment="1">
      <alignment wrapText="1"/>
    </xf>
    <xf numFmtId="2" fontId="38" fillId="0" borderId="7" xfId="5" applyNumberFormat="1" applyFont="1" applyBorder="1" applyAlignment="1">
      <alignment horizontal="center" vertical="center" wrapText="1"/>
    </xf>
    <xf numFmtId="2" fontId="38" fillId="0" borderId="60" xfId="5" applyNumberFormat="1" applyFont="1" applyBorder="1" applyAlignment="1">
      <alignment horizontal="center" vertical="center" wrapText="1"/>
    </xf>
    <xf numFmtId="2" fontId="38" fillId="0" borderId="30" xfId="5" applyNumberFormat="1" applyFont="1" applyBorder="1" applyAlignment="1">
      <alignment horizontal="center" vertical="center" wrapText="1"/>
    </xf>
    <xf numFmtId="2" fontId="38" fillId="0" borderId="61" xfId="5" applyNumberFormat="1" applyFont="1" applyBorder="1" applyAlignment="1">
      <alignment horizontal="center" vertical="center" wrapText="1"/>
    </xf>
    <xf numFmtId="2" fontId="35" fillId="0" borderId="0" xfId="5" applyNumberFormat="1" applyFont="1" applyAlignment="1">
      <alignment wrapText="1"/>
    </xf>
    <xf numFmtId="2" fontId="38" fillId="0" borderId="62" xfId="5" applyNumberFormat="1" applyFont="1" applyBorder="1"/>
    <xf numFmtId="4" fontId="35" fillId="0" borderId="22" xfId="5" applyNumberFormat="1" applyFont="1" applyBorder="1" applyAlignment="1">
      <alignment horizontal="center"/>
    </xf>
    <xf numFmtId="4" fontId="35" fillId="0" borderId="18" xfId="5" applyNumberFormat="1" applyFont="1" applyBorder="1" applyAlignment="1">
      <alignment horizontal="center"/>
    </xf>
    <xf numFmtId="4" fontId="38" fillId="0" borderId="18" xfId="5" applyNumberFormat="1" applyFont="1" applyBorder="1" applyAlignment="1">
      <alignment horizontal="center"/>
    </xf>
    <xf numFmtId="2" fontId="38" fillId="0" borderId="63" xfId="5" applyNumberFormat="1" applyFont="1" applyBorder="1"/>
    <xf numFmtId="4" fontId="38" fillId="7" borderId="28" xfId="5" applyNumberFormat="1" applyFont="1" applyFill="1" applyBorder="1"/>
    <xf numFmtId="4" fontId="35" fillId="0" borderId="0" xfId="5" applyNumberFormat="1" applyFont="1" applyAlignment="1">
      <alignment horizontal="center"/>
    </xf>
    <xf numFmtId="2" fontId="47" fillId="0" borderId="0" xfId="5" applyNumberFormat="1" applyFont="1"/>
    <xf numFmtId="4" fontId="48" fillId="0" borderId="0" xfId="6" applyNumberFormat="1" applyFont="1" applyAlignment="1">
      <alignment horizontal="left"/>
    </xf>
    <xf numFmtId="2" fontId="38" fillId="0" borderId="4" xfId="5" applyNumberFormat="1" applyFont="1" applyBorder="1" applyAlignment="1">
      <alignment horizontal="center" vertical="center" wrapText="1"/>
    </xf>
    <xf numFmtId="4" fontId="7" fillId="0" borderId="28" xfId="6" applyNumberFormat="1" applyFont="1" applyBorder="1" applyAlignment="1">
      <alignment horizontal="center"/>
    </xf>
    <xf numFmtId="4" fontId="38" fillId="0" borderId="54" xfId="5" applyNumberFormat="1" applyFont="1" applyBorder="1" applyAlignment="1">
      <alignment horizontal="center"/>
    </xf>
    <xf numFmtId="4" fontId="7" fillId="0" borderId="6" xfId="6" applyNumberFormat="1" applyFont="1" applyBorder="1" applyAlignment="1">
      <alignment horizontal="center"/>
    </xf>
    <xf numFmtId="4" fontId="38" fillId="0" borderId="64" xfId="5" applyNumberFormat="1" applyFont="1" applyBorder="1" applyAlignment="1">
      <alignment horizontal="center"/>
    </xf>
    <xf numFmtId="2" fontId="38" fillId="0" borderId="0" xfId="5" applyNumberFormat="1" applyFont="1" applyAlignment="1">
      <alignment horizontal="center"/>
    </xf>
    <xf numFmtId="4" fontId="38" fillId="0" borderId="0" xfId="5" applyNumberFormat="1" applyFont="1"/>
    <xf numFmtId="2" fontId="50" fillId="0" borderId="0" xfId="5" applyNumberFormat="1" applyFont="1"/>
    <xf numFmtId="0" fontId="52" fillId="0" borderId="0" xfId="5" applyFont="1" applyProtection="1">
      <protection locked="0"/>
    </xf>
    <xf numFmtId="0" fontId="53" fillId="0" borderId="0" xfId="5" applyFont="1" applyAlignment="1" applyProtection="1">
      <alignment horizontal="center" wrapText="1"/>
      <protection locked="0"/>
    </xf>
    <xf numFmtId="0" fontId="55" fillId="8" borderId="8" xfId="5" applyFont="1" applyFill="1" applyBorder="1" applyAlignment="1">
      <alignment horizontal="center" vertical="center" wrapText="1"/>
    </xf>
    <xf numFmtId="0" fontId="55" fillId="8" borderId="7" xfId="5" applyFont="1" applyFill="1" applyBorder="1" applyAlignment="1">
      <alignment horizontal="center" vertical="center" wrapText="1"/>
    </xf>
    <xf numFmtId="0" fontId="55" fillId="8" borderId="30" xfId="5" applyFont="1" applyFill="1" applyBorder="1" applyAlignment="1">
      <alignment horizontal="center" vertical="center" wrapText="1"/>
    </xf>
    <xf numFmtId="0" fontId="52" fillId="0" borderId="0" xfId="5" applyFont="1" applyAlignment="1" applyProtection="1">
      <alignment horizontal="center" vertical="center" wrapText="1"/>
      <protection locked="0"/>
    </xf>
    <xf numFmtId="0" fontId="52" fillId="0" borderId="62" xfId="5" applyFont="1" applyBorder="1" applyAlignment="1">
      <alignment horizontal="center" vertical="center"/>
    </xf>
    <xf numFmtId="0" fontId="52" fillId="0" borderId="18" xfId="5" applyFont="1" applyBorder="1" applyAlignment="1" applyProtection="1">
      <alignment vertical="center"/>
      <protection locked="0"/>
    </xf>
    <xf numFmtId="0" fontId="52" fillId="0" borderId="28" xfId="5" applyFont="1" applyBorder="1" applyAlignment="1" applyProtection="1">
      <alignment horizontal="center" vertical="center"/>
      <protection locked="0"/>
    </xf>
    <xf numFmtId="0" fontId="52" fillId="0" borderId="65" xfId="5" applyFont="1" applyBorder="1" applyAlignment="1" applyProtection="1">
      <alignment horizontal="center" vertical="center"/>
      <protection locked="0"/>
    </xf>
    <xf numFmtId="0" fontId="52" fillId="0" borderId="66" xfId="5" applyFont="1" applyBorder="1" applyAlignment="1">
      <alignment horizontal="center" vertical="center"/>
    </xf>
    <xf numFmtId="0" fontId="52" fillId="0" borderId="18" xfId="5" applyFont="1" applyBorder="1" applyAlignment="1" applyProtection="1">
      <alignment horizontal="center" vertical="top"/>
      <protection locked="0"/>
    </xf>
    <xf numFmtId="165" fontId="52" fillId="0" borderId="18" xfId="5" applyNumberFormat="1" applyFont="1" applyBorder="1" applyAlignment="1" applyProtection="1">
      <alignment horizontal="center" vertical="center"/>
      <protection locked="0"/>
    </xf>
    <xf numFmtId="0" fontId="52" fillId="0" borderId="51" xfId="5" applyFont="1" applyBorder="1" applyAlignment="1" applyProtection="1">
      <alignment horizontal="center" vertical="center"/>
      <protection locked="0"/>
    </xf>
    <xf numFmtId="0" fontId="52" fillId="0" borderId="18" xfId="5" applyFont="1" applyBorder="1" applyAlignment="1" applyProtection="1">
      <alignment horizontal="center" vertical="center"/>
      <protection locked="0"/>
    </xf>
    <xf numFmtId="2" fontId="52" fillId="0" borderId="51" xfId="5" applyNumberFormat="1" applyFont="1" applyBorder="1" applyAlignment="1" applyProtection="1">
      <alignment horizontal="center" vertical="center"/>
      <protection locked="0"/>
    </xf>
    <xf numFmtId="0" fontId="55" fillId="8" borderId="27" xfId="5" applyFont="1" applyFill="1" applyBorder="1" applyAlignment="1">
      <alignment horizontal="center" vertical="center"/>
    </xf>
    <xf numFmtId="0" fontId="55" fillId="8" borderId="4" xfId="5" applyFont="1" applyFill="1" applyBorder="1" applyAlignment="1">
      <alignment horizontal="center" vertical="center"/>
    </xf>
    <xf numFmtId="0" fontId="54" fillId="0" borderId="0" xfId="5" applyFont="1" applyAlignment="1" applyProtection="1">
      <alignment horizontal="center"/>
      <protection locked="0"/>
    </xf>
    <xf numFmtId="0" fontId="52" fillId="0" borderId="18" xfId="0" applyFont="1" applyBorder="1" applyAlignment="1" applyProtection="1">
      <alignment vertical="center"/>
      <protection locked="0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6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1" fillId="0" borderId="2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2" fontId="14" fillId="2" borderId="29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24" xfId="0" applyBorder="1"/>
    <xf numFmtId="0" fontId="0" fillId="0" borderId="23" xfId="0" applyBorder="1"/>
    <xf numFmtId="2" fontId="38" fillId="0" borderId="22" xfId="5" applyNumberFormat="1" applyFont="1" applyBorder="1" applyAlignment="1">
      <alignment horizontal="center"/>
    </xf>
    <xf numFmtId="2" fontId="38" fillId="0" borderId="24" xfId="5" applyNumberFormat="1" applyFont="1" applyBorder="1" applyAlignment="1">
      <alignment horizontal="center"/>
    </xf>
    <xf numFmtId="2" fontId="38" fillId="0" borderId="23" xfId="5" applyNumberFormat="1" applyFont="1" applyBorder="1" applyAlignment="1">
      <alignment horizontal="center"/>
    </xf>
    <xf numFmtId="2" fontId="46" fillId="0" borderId="0" xfId="5" applyNumberFormat="1" applyFont="1" applyAlignment="1">
      <alignment horizontal="left"/>
    </xf>
    <xf numFmtId="4" fontId="46" fillId="0" borderId="0" xfId="6" applyNumberFormat="1" applyFont="1" applyAlignment="1">
      <alignment horizontal="left"/>
    </xf>
    <xf numFmtId="4" fontId="46" fillId="0" borderId="0" xfId="6" applyNumberFormat="1" applyFont="1" applyAlignment="1">
      <alignment horizontal="left" wrapText="1"/>
    </xf>
    <xf numFmtId="4" fontId="41" fillId="0" borderId="0" xfId="6" applyNumberFormat="1" applyFont="1" applyAlignment="1">
      <alignment horizontal="center" vertical="center"/>
    </xf>
    <xf numFmtId="2" fontId="42" fillId="0" borderId="0" xfId="5" applyNumberFormat="1" applyFont="1" applyAlignment="1">
      <alignment horizontal="center"/>
    </xf>
    <xf numFmtId="0" fontId="43" fillId="0" borderId="0" xfId="5" applyFont="1" applyAlignment="1">
      <alignment horizontal="center"/>
    </xf>
    <xf numFmtId="2" fontId="45" fillId="0" borderId="0" xfId="5" applyNumberFormat="1" applyFont="1" applyAlignment="1">
      <alignment horizontal="center"/>
    </xf>
    <xf numFmtId="2" fontId="38" fillId="0" borderId="17" xfId="5" applyNumberFormat="1" applyFont="1" applyBorder="1" applyAlignment="1">
      <alignment horizontal="center"/>
    </xf>
    <xf numFmtId="2" fontId="38" fillId="0" borderId="16" xfId="5" applyNumberFormat="1" applyFont="1" applyBorder="1" applyAlignment="1">
      <alignment horizontal="center"/>
    </xf>
    <xf numFmtId="0" fontId="40" fillId="0" borderId="0" xfId="5" applyFont="1" applyAlignment="1">
      <alignment horizontal="center" vertical="center" wrapText="1"/>
    </xf>
    <xf numFmtId="0" fontId="30" fillId="6" borderId="0" xfId="4" applyFont="1" applyFill="1" applyAlignment="1">
      <alignment horizontal="center"/>
    </xf>
    <xf numFmtId="0" fontId="32" fillId="6" borderId="40" xfId="4" applyFont="1" applyFill="1" applyBorder="1" applyAlignment="1">
      <alignment horizontal="center"/>
    </xf>
    <xf numFmtId="0" fontId="33" fillId="6" borderId="14" xfId="4" applyFont="1" applyFill="1" applyBorder="1" applyAlignment="1">
      <alignment horizontal="center"/>
    </xf>
    <xf numFmtId="0" fontId="38" fillId="6" borderId="47" xfId="4" applyFont="1" applyFill="1" applyBorder="1" applyAlignment="1">
      <alignment horizontal="center"/>
    </xf>
    <xf numFmtId="0" fontId="38" fillId="6" borderId="4" xfId="4" applyFont="1" applyFill="1" applyBorder="1" applyAlignment="1">
      <alignment horizontal="center"/>
    </xf>
    <xf numFmtId="1" fontId="35" fillId="6" borderId="41" xfId="4" applyNumberFormat="1" applyFont="1" applyFill="1" applyBorder="1" applyAlignment="1">
      <alignment horizontal="center" vertical="center"/>
    </xf>
    <xf numFmtId="1" fontId="35" fillId="6" borderId="50" xfId="4" applyNumberFormat="1" applyFont="1" applyFill="1" applyBorder="1" applyAlignment="1">
      <alignment horizontal="center" vertical="center"/>
    </xf>
    <xf numFmtId="1" fontId="35" fillId="6" borderId="55" xfId="4" applyNumberFormat="1" applyFont="1" applyFill="1" applyBorder="1" applyAlignment="1">
      <alignment horizontal="center" vertical="center"/>
    </xf>
    <xf numFmtId="1" fontId="35" fillId="6" borderId="0" xfId="4" applyNumberFormat="1" applyFont="1" applyFill="1" applyAlignment="1">
      <alignment horizontal="center" vertical="center"/>
    </xf>
    <xf numFmtId="0" fontId="38" fillId="0" borderId="47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/>
    </xf>
    <xf numFmtId="0" fontId="38" fillId="6" borderId="1" xfId="4" applyFont="1" applyFill="1" applyBorder="1" applyAlignment="1">
      <alignment horizontal="center"/>
    </xf>
    <xf numFmtId="0" fontId="38" fillId="6" borderId="47" xfId="4" applyFont="1" applyFill="1" applyBorder="1" applyAlignment="1">
      <alignment horizontal="center" vertical="center"/>
    </xf>
    <xf numFmtId="0" fontId="38" fillId="6" borderId="4" xfId="4" applyFont="1" applyFill="1" applyBorder="1" applyAlignment="1">
      <alignment horizontal="center" vertical="center"/>
    </xf>
    <xf numFmtId="14" fontId="35" fillId="6" borderId="24" xfId="4" applyNumberFormat="1" applyFont="1" applyFill="1" applyBorder="1" applyAlignment="1">
      <alignment horizontal="center"/>
    </xf>
    <xf numFmtId="0" fontId="35" fillId="6" borderId="24" xfId="4" applyFont="1" applyFill="1" applyBorder="1" applyAlignment="1">
      <alignment horizontal="center"/>
    </xf>
    <xf numFmtId="0" fontId="35" fillId="6" borderId="56" xfId="4" applyFont="1" applyFill="1" applyBorder="1" applyAlignment="1">
      <alignment horizontal="center"/>
    </xf>
    <xf numFmtId="0" fontId="16" fillId="0" borderId="0" xfId="1" applyFont="1" applyAlignment="1">
      <alignment horizontal="center" vertical="center" wrapText="1"/>
    </xf>
    <xf numFmtId="164" fontId="16" fillId="0" borderId="33" xfId="1" applyNumberFormat="1" applyFont="1" applyBorder="1" applyAlignment="1">
      <alignment horizontal="center" vertical="center" wrapText="1"/>
    </xf>
    <xf numFmtId="0" fontId="16" fillId="3" borderId="33" xfId="1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164" fontId="16" fillId="3" borderId="33" xfId="1" applyNumberFormat="1" applyFont="1" applyFill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/>
    </xf>
    <xf numFmtId="0" fontId="25" fillId="0" borderId="0" xfId="2" applyFont="1" applyAlignment="1">
      <alignment horizontal="center"/>
    </xf>
    <xf numFmtId="0" fontId="2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51" fillId="0" borderId="24" xfId="5" applyFont="1" applyBorder="1" applyAlignment="1" applyProtection="1">
      <alignment horizontal="center" wrapText="1"/>
      <protection locked="0"/>
    </xf>
    <xf numFmtId="0" fontId="54" fillId="0" borderId="56" xfId="5" applyFont="1" applyBorder="1" applyAlignment="1" applyProtection="1">
      <alignment horizontal="center" wrapText="1"/>
      <protection locked="0"/>
    </xf>
    <xf numFmtId="0" fontId="55" fillId="8" borderId="47" xfId="5" applyFont="1" applyFill="1" applyBorder="1" applyAlignment="1">
      <alignment horizontal="center"/>
    </xf>
    <xf numFmtId="0" fontId="55" fillId="8" borderId="3" xfId="5" applyFont="1" applyFill="1" applyBorder="1" applyAlignment="1">
      <alignment horizontal="center"/>
    </xf>
    <xf numFmtId="0" fontId="52" fillId="0" borderId="24" xfId="5" applyFont="1" applyBorder="1" applyAlignment="1" applyProtection="1">
      <alignment horizontal="center" wrapText="1"/>
      <protection locked="0"/>
    </xf>
    <xf numFmtId="0" fontId="52" fillId="0" borderId="24" xfId="5" applyFont="1" applyBorder="1" applyAlignment="1" applyProtection="1">
      <alignment horizontal="center"/>
      <protection locked="0"/>
    </xf>
    <xf numFmtId="0" fontId="54" fillId="0" borderId="0" xfId="5" applyFont="1" applyAlignment="1" applyProtection="1">
      <alignment horizontal="center" vertical="center"/>
      <protection locked="0"/>
    </xf>
  </cellXfs>
  <cellStyles count="7">
    <cellStyle name="Įprastas 2" xfId="1" xr:uid="{4818D896-27F7-409D-833D-F0FF5644F0A6}"/>
    <cellStyle name="Įprastas 2 2" xfId="3" xr:uid="{8FFF6E1F-C5F5-48D2-BB50-7CEA6006A28C}"/>
    <cellStyle name="Įprastas 2 3" xfId="4" xr:uid="{57A7CEE4-DA12-4211-A979-CD51F63E2025}"/>
    <cellStyle name="Įprastas 3" xfId="2" xr:uid="{21CEE95A-7D34-4BA0-AB33-4D148371F97E}"/>
    <cellStyle name="Įprastas 4" xfId="5" xr:uid="{1EB9565B-42AE-4C8D-80CA-0CFD6B310B5E}"/>
    <cellStyle name="Normal" xfId="0" builtinId="0"/>
    <cellStyle name="Normal_Lapas2" xfId="6" xr:uid="{E6496D5B-5104-42C9-93EA-450CA9E7C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9F2A-6387-41E4-BAD7-75C27994B07D}">
  <dimension ref="A1:M46"/>
  <sheetViews>
    <sheetView tabSelected="1" topLeftCell="D2" workbookViewId="0">
      <selection activeCell="N30" sqref="N30"/>
    </sheetView>
  </sheetViews>
  <sheetFormatPr defaultRowHeight="13.2"/>
  <cols>
    <col min="1" max="1" width="1.33203125" hidden="1" customWidth="1"/>
    <col min="2" max="2" width="9.109375" hidden="1" customWidth="1"/>
    <col min="3" max="3" width="7.44140625" hidden="1" customWidth="1"/>
    <col min="4" max="4" width="5.44140625" customWidth="1"/>
    <col min="5" max="5" width="35.44140625" customWidth="1"/>
    <col min="6" max="9" width="10.6640625" style="1" customWidth="1"/>
    <col min="10" max="10" width="2.44140625" style="4" customWidth="1"/>
    <col min="11" max="11" width="5.33203125" style="4" customWidth="1"/>
    <col min="12" max="12" width="6.44140625" style="4" customWidth="1"/>
    <col min="13" max="13" width="10.6640625" bestFit="1" customWidth="1"/>
    <col min="257" max="259" width="0" hidden="1" customWidth="1"/>
    <col min="260" max="260" width="5.44140625" customWidth="1"/>
    <col min="261" max="261" width="35.44140625" customWidth="1"/>
    <col min="262" max="265" width="10.6640625" customWidth="1"/>
    <col min="266" max="266" width="2.44140625" customWidth="1"/>
    <col min="267" max="267" width="5.33203125" customWidth="1"/>
    <col min="268" max="268" width="6.44140625" customWidth="1"/>
    <col min="269" max="269" width="10.6640625" bestFit="1" customWidth="1"/>
    <col min="513" max="515" width="0" hidden="1" customWidth="1"/>
    <col min="516" max="516" width="5.44140625" customWidth="1"/>
    <col min="517" max="517" width="35.44140625" customWidth="1"/>
    <col min="518" max="521" width="10.6640625" customWidth="1"/>
    <col min="522" max="522" width="2.44140625" customWidth="1"/>
    <col min="523" max="523" width="5.33203125" customWidth="1"/>
    <col min="524" max="524" width="6.44140625" customWidth="1"/>
    <col min="525" max="525" width="10.6640625" bestFit="1" customWidth="1"/>
    <col min="769" max="771" width="0" hidden="1" customWidth="1"/>
    <col min="772" max="772" width="5.44140625" customWidth="1"/>
    <col min="773" max="773" width="35.44140625" customWidth="1"/>
    <col min="774" max="777" width="10.6640625" customWidth="1"/>
    <col min="778" max="778" width="2.44140625" customWidth="1"/>
    <col min="779" max="779" width="5.33203125" customWidth="1"/>
    <col min="780" max="780" width="6.44140625" customWidth="1"/>
    <col min="781" max="781" width="10.6640625" bestFit="1" customWidth="1"/>
    <col min="1025" max="1027" width="0" hidden="1" customWidth="1"/>
    <col min="1028" max="1028" width="5.44140625" customWidth="1"/>
    <col min="1029" max="1029" width="35.44140625" customWidth="1"/>
    <col min="1030" max="1033" width="10.6640625" customWidth="1"/>
    <col min="1034" max="1034" width="2.44140625" customWidth="1"/>
    <col min="1035" max="1035" width="5.33203125" customWidth="1"/>
    <col min="1036" max="1036" width="6.44140625" customWidth="1"/>
    <col min="1037" max="1037" width="10.6640625" bestFit="1" customWidth="1"/>
    <col min="1281" max="1283" width="0" hidden="1" customWidth="1"/>
    <col min="1284" max="1284" width="5.44140625" customWidth="1"/>
    <col min="1285" max="1285" width="35.44140625" customWidth="1"/>
    <col min="1286" max="1289" width="10.6640625" customWidth="1"/>
    <col min="1290" max="1290" width="2.44140625" customWidth="1"/>
    <col min="1291" max="1291" width="5.33203125" customWidth="1"/>
    <col min="1292" max="1292" width="6.44140625" customWidth="1"/>
    <col min="1293" max="1293" width="10.6640625" bestFit="1" customWidth="1"/>
    <col min="1537" max="1539" width="0" hidden="1" customWidth="1"/>
    <col min="1540" max="1540" width="5.44140625" customWidth="1"/>
    <col min="1541" max="1541" width="35.44140625" customWidth="1"/>
    <col min="1542" max="1545" width="10.6640625" customWidth="1"/>
    <col min="1546" max="1546" width="2.44140625" customWidth="1"/>
    <col min="1547" max="1547" width="5.33203125" customWidth="1"/>
    <col min="1548" max="1548" width="6.44140625" customWidth="1"/>
    <col min="1549" max="1549" width="10.6640625" bestFit="1" customWidth="1"/>
    <col min="1793" max="1795" width="0" hidden="1" customWidth="1"/>
    <col min="1796" max="1796" width="5.44140625" customWidth="1"/>
    <col min="1797" max="1797" width="35.44140625" customWidth="1"/>
    <col min="1798" max="1801" width="10.6640625" customWidth="1"/>
    <col min="1802" max="1802" width="2.44140625" customWidth="1"/>
    <col min="1803" max="1803" width="5.33203125" customWidth="1"/>
    <col min="1804" max="1804" width="6.44140625" customWidth="1"/>
    <col min="1805" max="1805" width="10.6640625" bestFit="1" customWidth="1"/>
    <col min="2049" max="2051" width="0" hidden="1" customWidth="1"/>
    <col min="2052" max="2052" width="5.44140625" customWidth="1"/>
    <col min="2053" max="2053" width="35.44140625" customWidth="1"/>
    <col min="2054" max="2057" width="10.6640625" customWidth="1"/>
    <col min="2058" max="2058" width="2.44140625" customWidth="1"/>
    <col min="2059" max="2059" width="5.33203125" customWidth="1"/>
    <col min="2060" max="2060" width="6.44140625" customWidth="1"/>
    <col min="2061" max="2061" width="10.6640625" bestFit="1" customWidth="1"/>
    <col min="2305" max="2307" width="0" hidden="1" customWidth="1"/>
    <col min="2308" max="2308" width="5.44140625" customWidth="1"/>
    <col min="2309" max="2309" width="35.44140625" customWidth="1"/>
    <col min="2310" max="2313" width="10.6640625" customWidth="1"/>
    <col min="2314" max="2314" width="2.44140625" customWidth="1"/>
    <col min="2315" max="2315" width="5.33203125" customWidth="1"/>
    <col min="2316" max="2316" width="6.44140625" customWidth="1"/>
    <col min="2317" max="2317" width="10.6640625" bestFit="1" customWidth="1"/>
    <col min="2561" max="2563" width="0" hidden="1" customWidth="1"/>
    <col min="2564" max="2564" width="5.44140625" customWidth="1"/>
    <col min="2565" max="2565" width="35.44140625" customWidth="1"/>
    <col min="2566" max="2569" width="10.6640625" customWidth="1"/>
    <col min="2570" max="2570" width="2.44140625" customWidth="1"/>
    <col min="2571" max="2571" width="5.33203125" customWidth="1"/>
    <col min="2572" max="2572" width="6.44140625" customWidth="1"/>
    <col min="2573" max="2573" width="10.6640625" bestFit="1" customWidth="1"/>
    <col min="2817" max="2819" width="0" hidden="1" customWidth="1"/>
    <col min="2820" max="2820" width="5.44140625" customWidth="1"/>
    <col min="2821" max="2821" width="35.44140625" customWidth="1"/>
    <col min="2822" max="2825" width="10.6640625" customWidth="1"/>
    <col min="2826" max="2826" width="2.44140625" customWidth="1"/>
    <col min="2827" max="2827" width="5.33203125" customWidth="1"/>
    <col min="2828" max="2828" width="6.44140625" customWidth="1"/>
    <col min="2829" max="2829" width="10.6640625" bestFit="1" customWidth="1"/>
    <col min="3073" max="3075" width="0" hidden="1" customWidth="1"/>
    <col min="3076" max="3076" width="5.44140625" customWidth="1"/>
    <col min="3077" max="3077" width="35.44140625" customWidth="1"/>
    <col min="3078" max="3081" width="10.6640625" customWidth="1"/>
    <col min="3082" max="3082" width="2.44140625" customWidth="1"/>
    <col min="3083" max="3083" width="5.33203125" customWidth="1"/>
    <col min="3084" max="3084" width="6.44140625" customWidth="1"/>
    <col min="3085" max="3085" width="10.6640625" bestFit="1" customWidth="1"/>
    <col min="3329" max="3331" width="0" hidden="1" customWidth="1"/>
    <col min="3332" max="3332" width="5.44140625" customWidth="1"/>
    <col min="3333" max="3333" width="35.44140625" customWidth="1"/>
    <col min="3334" max="3337" width="10.6640625" customWidth="1"/>
    <col min="3338" max="3338" width="2.44140625" customWidth="1"/>
    <col min="3339" max="3339" width="5.33203125" customWidth="1"/>
    <col min="3340" max="3340" width="6.44140625" customWidth="1"/>
    <col min="3341" max="3341" width="10.6640625" bestFit="1" customWidth="1"/>
    <col min="3585" max="3587" width="0" hidden="1" customWidth="1"/>
    <col min="3588" max="3588" width="5.44140625" customWidth="1"/>
    <col min="3589" max="3589" width="35.44140625" customWidth="1"/>
    <col min="3590" max="3593" width="10.6640625" customWidth="1"/>
    <col min="3594" max="3594" width="2.44140625" customWidth="1"/>
    <col min="3595" max="3595" width="5.33203125" customWidth="1"/>
    <col min="3596" max="3596" width="6.44140625" customWidth="1"/>
    <col min="3597" max="3597" width="10.6640625" bestFit="1" customWidth="1"/>
    <col min="3841" max="3843" width="0" hidden="1" customWidth="1"/>
    <col min="3844" max="3844" width="5.44140625" customWidth="1"/>
    <col min="3845" max="3845" width="35.44140625" customWidth="1"/>
    <col min="3846" max="3849" width="10.6640625" customWidth="1"/>
    <col min="3850" max="3850" width="2.44140625" customWidth="1"/>
    <col min="3851" max="3851" width="5.33203125" customWidth="1"/>
    <col min="3852" max="3852" width="6.44140625" customWidth="1"/>
    <col min="3853" max="3853" width="10.6640625" bestFit="1" customWidth="1"/>
    <col min="4097" max="4099" width="0" hidden="1" customWidth="1"/>
    <col min="4100" max="4100" width="5.44140625" customWidth="1"/>
    <col min="4101" max="4101" width="35.44140625" customWidth="1"/>
    <col min="4102" max="4105" width="10.6640625" customWidth="1"/>
    <col min="4106" max="4106" width="2.44140625" customWidth="1"/>
    <col min="4107" max="4107" width="5.33203125" customWidth="1"/>
    <col min="4108" max="4108" width="6.44140625" customWidth="1"/>
    <col min="4109" max="4109" width="10.6640625" bestFit="1" customWidth="1"/>
    <col min="4353" max="4355" width="0" hidden="1" customWidth="1"/>
    <col min="4356" max="4356" width="5.44140625" customWidth="1"/>
    <col min="4357" max="4357" width="35.44140625" customWidth="1"/>
    <col min="4358" max="4361" width="10.6640625" customWidth="1"/>
    <col min="4362" max="4362" width="2.44140625" customWidth="1"/>
    <col min="4363" max="4363" width="5.33203125" customWidth="1"/>
    <col min="4364" max="4364" width="6.44140625" customWidth="1"/>
    <col min="4365" max="4365" width="10.6640625" bestFit="1" customWidth="1"/>
    <col min="4609" max="4611" width="0" hidden="1" customWidth="1"/>
    <col min="4612" max="4612" width="5.44140625" customWidth="1"/>
    <col min="4613" max="4613" width="35.44140625" customWidth="1"/>
    <col min="4614" max="4617" width="10.6640625" customWidth="1"/>
    <col min="4618" max="4618" width="2.44140625" customWidth="1"/>
    <col min="4619" max="4619" width="5.33203125" customWidth="1"/>
    <col min="4620" max="4620" width="6.44140625" customWidth="1"/>
    <col min="4621" max="4621" width="10.6640625" bestFit="1" customWidth="1"/>
    <col min="4865" max="4867" width="0" hidden="1" customWidth="1"/>
    <col min="4868" max="4868" width="5.44140625" customWidth="1"/>
    <col min="4869" max="4869" width="35.44140625" customWidth="1"/>
    <col min="4870" max="4873" width="10.6640625" customWidth="1"/>
    <col min="4874" max="4874" width="2.44140625" customWidth="1"/>
    <col min="4875" max="4875" width="5.33203125" customWidth="1"/>
    <col min="4876" max="4876" width="6.44140625" customWidth="1"/>
    <col min="4877" max="4877" width="10.6640625" bestFit="1" customWidth="1"/>
    <col min="5121" max="5123" width="0" hidden="1" customWidth="1"/>
    <col min="5124" max="5124" width="5.44140625" customWidth="1"/>
    <col min="5125" max="5125" width="35.44140625" customWidth="1"/>
    <col min="5126" max="5129" width="10.6640625" customWidth="1"/>
    <col min="5130" max="5130" width="2.44140625" customWidth="1"/>
    <col min="5131" max="5131" width="5.33203125" customWidth="1"/>
    <col min="5132" max="5132" width="6.44140625" customWidth="1"/>
    <col min="5133" max="5133" width="10.6640625" bestFit="1" customWidth="1"/>
    <col min="5377" max="5379" width="0" hidden="1" customWidth="1"/>
    <col min="5380" max="5380" width="5.44140625" customWidth="1"/>
    <col min="5381" max="5381" width="35.44140625" customWidth="1"/>
    <col min="5382" max="5385" width="10.6640625" customWidth="1"/>
    <col min="5386" max="5386" width="2.44140625" customWidth="1"/>
    <col min="5387" max="5387" width="5.33203125" customWidth="1"/>
    <col min="5388" max="5388" width="6.44140625" customWidth="1"/>
    <col min="5389" max="5389" width="10.6640625" bestFit="1" customWidth="1"/>
    <col min="5633" max="5635" width="0" hidden="1" customWidth="1"/>
    <col min="5636" max="5636" width="5.44140625" customWidth="1"/>
    <col min="5637" max="5637" width="35.44140625" customWidth="1"/>
    <col min="5638" max="5641" width="10.6640625" customWidth="1"/>
    <col min="5642" max="5642" width="2.44140625" customWidth="1"/>
    <col min="5643" max="5643" width="5.33203125" customWidth="1"/>
    <col min="5644" max="5644" width="6.44140625" customWidth="1"/>
    <col min="5645" max="5645" width="10.6640625" bestFit="1" customWidth="1"/>
    <col min="5889" max="5891" width="0" hidden="1" customWidth="1"/>
    <col min="5892" max="5892" width="5.44140625" customWidth="1"/>
    <col min="5893" max="5893" width="35.44140625" customWidth="1"/>
    <col min="5894" max="5897" width="10.6640625" customWidth="1"/>
    <col min="5898" max="5898" width="2.44140625" customWidth="1"/>
    <col min="5899" max="5899" width="5.33203125" customWidth="1"/>
    <col min="5900" max="5900" width="6.44140625" customWidth="1"/>
    <col min="5901" max="5901" width="10.6640625" bestFit="1" customWidth="1"/>
    <col min="6145" max="6147" width="0" hidden="1" customWidth="1"/>
    <col min="6148" max="6148" width="5.44140625" customWidth="1"/>
    <col min="6149" max="6149" width="35.44140625" customWidth="1"/>
    <col min="6150" max="6153" width="10.6640625" customWidth="1"/>
    <col min="6154" max="6154" width="2.44140625" customWidth="1"/>
    <col min="6155" max="6155" width="5.33203125" customWidth="1"/>
    <col min="6156" max="6156" width="6.44140625" customWidth="1"/>
    <col min="6157" max="6157" width="10.6640625" bestFit="1" customWidth="1"/>
    <col min="6401" max="6403" width="0" hidden="1" customWidth="1"/>
    <col min="6404" max="6404" width="5.44140625" customWidth="1"/>
    <col min="6405" max="6405" width="35.44140625" customWidth="1"/>
    <col min="6406" max="6409" width="10.6640625" customWidth="1"/>
    <col min="6410" max="6410" width="2.44140625" customWidth="1"/>
    <col min="6411" max="6411" width="5.33203125" customWidth="1"/>
    <col min="6412" max="6412" width="6.44140625" customWidth="1"/>
    <col min="6413" max="6413" width="10.6640625" bestFit="1" customWidth="1"/>
    <col min="6657" max="6659" width="0" hidden="1" customWidth="1"/>
    <col min="6660" max="6660" width="5.44140625" customWidth="1"/>
    <col min="6661" max="6661" width="35.44140625" customWidth="1"/>
    <col min="6662" max="6665" width="10.6640625" customWidth="1"/>
    <col min="6666" max="6666" width="2.44140625" customWidth="1"/>
    <col min="6667" max="6667" width="5.33203125" customWidth="1"/>
    <col min="6668" max="6668" width="6.44140625" customWidth="1"/>
    <col min="6669" max="6669" width="10.6640625" bestFit="1" customWidth="1"/>
    <col min="6913" max="6915" width="0" hidden="1" customWidth="1"/>
    <col min="6916" max="6916" width="5.44140625" customWidth="1"/>
    <col min="6917" max="6917" width="35.44140625" customWidth="1"/>
    <col min="6918" max="6921" width="10.6640625" customWidth="1"/>
    <col min="6922" max="6922" width="2.44140625" customWidth="1"/>
    <col min="6923" max="6923" width="5.33203125" customWidth="1"/>
    <col min="6924" max="6924" width="6.44140625" customWidth="1"/>
    <col min="6925" max="6925" width="10.6640625" bestFit="1" customWidth="1"/>
    <col min="7169" max="7171" width="0" hidden="1" customWidth="1"/>
    <col min="7172" max="7172" width="5.44140625" customWidth="1"/>
    <col min="7173" max="7173" width="35.44140625" customWidth="1"/>
    <col min="7174" max="7177" width="10.6640625" customWidth="1"/>
    <col min="7178" max="7178" width="2.44140625" customWidth="1"/>
    <col min="7179" max="7179" width="5.33203125" customWidth="1"/>
    <col min="7180" max="7180" width="6.44140625" customWidth="1"/>
    <col min="7181" max="7181" width="10.6640625" bestFit="1" customWidth="1"/>
    <col min="7425" max="7427" width="0" hidden="1" customWidth="1"/>
    <col min="7428" max="7428" width="5.44140625" customWidth="1"/>
    <col min="7429" max="7429" width="35.44140625" customWidth="1"/>
    <col min="7430" max="7433" width="10.6640625" customWidth="1"/>
    <col min="7434" max="7434" width="2.44140625" customWidth="1"/>
    <col min="7435" max="7435" width="5.33203125" customWidth="1"/>
    <col min="7436" max="7436" width="6.44140625" customWidth="1"/>
    <col min="7437" max="7437" width="10.6640625" bestFit="1" customWidth="1"/>
    <col min="7681" max="7683" width="0" hidden="1" customWidth="1"/>
    <col min="7684" max="7684" width="5.44140625" customWidth="1"/>
    <col min="7685" max="7685" width="35.44140625" customWidth="1"/>
    <col min="7686" max="7689" width="10.6640625" customWidth="1"/>
    <col min="7690" max="7690" width="2.44140625" customWidth="1"/>
    <col min="7691" max="7691" width="5.33203125" customWidth="1"/>
    <col min="7692" max="7692" width="6.44140625" customWidth="1"/>
    <col min="7693" max="7693" width="10.6640625" bestFit="1" customWidth="1"/>
    <col min="7937" max="7939" width="0" hidden="1" customWidth="1"/>
    <col min="7940" max="7940" width="5.44140625" customWidth="1"/>
    <col min="7941" max="7941" width="35.44140625" customWidth="1"/>
    <col min="7942" max="7945" width="10.6640625" customWidth="1"/>
    <col min="7946" max="7946" width="2.44140625" customWidth="1"/>
    <col min="7947" max="7947" width="5.33203125" customWidth="1"/>
    <col min="7948" max="7948" width="6.44140625" customWidth="1"/>
    <col min="7949" max="7949" width="10.6640625" bestFit="1" customWidth="1"/>
    <col min="8193" max="8195" width="0" hidden="1" customWidth="1"/>
    <col min="8196" max="8196" width="5.44140625" customWidth="1"/>
    <col min="8197" max="8197" width="35.44140625" customWidth="1"/>
    <col min="8198" max="8201" width="10.6640625" customWidth="1"/>
    <col min="8202" max="8202" width="2.44140625" customWidth="1"/>
    <col min="8203" max="8203" width="5.33203125" customWidth="1"/>
    <col min="8204" max="8204" width="6.44140625" customWidth="1"/>
    <col min="8205" max="8205" width="10.6640625" bestFit="1" customWidth="1"/>
    <col min="8449" max="8451" width="0" hidden="1" customWidth="1"/>
    <col min="8452" max="8452" width="5.44140625" customWidth="1"/>
    <col min="8453" max="8453" width="35.44140625" customWidth="1"/>
    <col min="8454" max="8457" width="10.6640625" customWidth="1"/>
    <col min="8458" max="8458" width="2.44140625" customWidth="1"/>
    <col min="8459" max="8459" width="5.33203125" customWidth="1"/>
    <col min="8460" max="8460" width="6.44140625" customWidth="1"/>
    <col min="8461" max="8461" width="10.6640625" bestFit="1" customWidth="1"/>
    <col min="8705" max="8707" width="0" hidden="1" customWidth="1"/>
    <col min="8708" max="8708" width="5.44140625" customWidth="1"/>
    <col min="8709" max="8709" width="35.44140625" customWidth="1"/>
    <col min="8710" max="8713" width="10.6640625" customWidth="1"/>
    <col min="8714" max="8714" width="2.44140625" customWidth="1"/>
    <col min="8715" max="8715" width="5.33203125" customWidth="1"/>
    <col min="8716" max="8716" width="6.44140625" customWidth="1"/>
    <col min="8717" max="8717" width="10.6640625" bestFit="1" customWidth="1"/>
    <col min="8961" max="8963" width="0" hidden="1" customWidth="1"/>
    <col min="8964" max="8964" width="5.44140625" customWidth="1"/>
    <col min="8965" max="8965" width="35.44140625" customWidth="1"/>
    <col min="8966" max="8969" width="10.6640625" customWidth="1"/>
    <col min="8970" max="8970" width="2.44140625" customWidth="1"/>
    <col min="8971" max="8971" width="5.33203125" customWidth="1"/>
    <col min="8972" max="8972" width="6.44140625" customWidth="1"/>
    <col min="8973" max="8973" width="10.6640625" bestFit="1" customWidth="1"/>
    <col min="9217" max="9219" width="0" hidden="1" customWidth="1"/>
    <col min="9220" max="9220" width="5.44140625" customWidth="1"/>
    <col min="9221" max="9221" width="35.44140625" customWidth="1"/>
    <col min="9222" max="9225" width="10.6640625" customWidth="1"/>
    <col min="9226" max="9226" width="2.44140625" customWidth="1"/>
    <col min="9227" max="9227" width="5.33203125" customWidth="1"/>
    <col min="9228" max="9228" width="6.44140625" customWidth="1"/>
    <col min="9229" max="9229" width="10.6640625" bestFit="1" customWidth="1"/>
    <col min="9473" max="9475" width="0" hidden="1" customWidth="1"/>
    <col min="9476" max="9476" width="5.44140625" customWidth="1"/>
    <col min="9477" max="9477" width="35.44140625" customWidth="1"/>
    <col min="9478" max="9481" width="10.6640625" customWidth="1"/>
    <col min="9482" max="9482" width="2.44140625" customWidth="1"/>
    <col min="9483" max="9483" width="5.33203125" customWidth="1"/>
    <col min="9484" max="9484" width="6.44140625" customWidth="1"/>
    <col min="9485" max="9485" width="10.6640625" bestFit="1" customWidth="1"/>
    <col min="9729" max="9731" width="0" hidden="1" customWidth="1"/>
    <col min="9732" max="9732" width="5.44140625" customWidth="1"/>
    <col min="9733" max="9733" width="35.44140625" customWidth="1"/>
    <col min="9734" max="9737" width="10.6640625" customWidth="1"/>
    <col min="9738" max="9738" width="2.44140625" customWidth="1"/>
    <col min="9739" max="9739" width="5.33203125" customWidth="1"/>
    <col min="9740" max="9740" width="6.44140625" customWidth="1"/>
    <col min="9741" max="9741" width="10.6640625" bestFit="1" customWidth="1"/>
    <col min="9985" max="9987" width="0" hidden="1" customWidth="1"/>
    <col min="9988" max="9988" width="5.44140625" customWidth="1"/>
    <col min="9989" max="9989" width="35.44140625" customWidth="1"/>
    <col min="9990" max="9993" width="10.6640625" customWidth="1"/>
    <col min="9994" max="9994" width="2.44140625" customWidth="1"/>
    <col min="9995" max="9995" width="5.33203125" customWidth="1"/>
    <col min="9996" max="9996" width="6.44140625" customWidth="1"/>
    <col min="9997" max="9997" width="10.6640625" bestFit="1" customWidth="1"/>
    <col min="10241" max="10243" width="0" hidden="1" customWidth="1"/>
    <col min="10244" max="10244" width="5.44140625" customWidth="1"/>
    <col min="10245" max="10245" width="35.44140625" customWidth="1"/>
    <col min="10246" max="10249" width="10.6640625" customWidth="1"/>
    <col min="10250" max="10250" width="2.44140625" customWidth="1"/>
    <col min="10251" max="10251" width="5.33203125" customWidth="1"/>
    <col min="10252" max="10252" width="6.44140625" customWidth="1"/>
    <col min="10253" max="10253" width="10.6640625" bestFit="1" customWidth="1"/>
    <col min="10497" max="10499" width="0" hidden="1" customWidth="1"/>
    <col min="10500" max="10500" width="5.44140625" customWidth="1"/>
    <col min="10501" max="10501" width="35.44140625" customWidth="1"/>
    <col min="10502" max="10505" width="10.6640625" customWidth="1"/>
    <col min="10506" max="10506" width="2.44140625" customWidth="1"/>
    <col min="10507" max="10507" width="5.33203125" customWidth="1"/>
    <col min="10508" max="10508" width="6.44140625" customWidth="1"/>
    <col min="10509" max="10509" width="10.6640625" bestFit="1" customWidth="1"/>
    <col min="10753" max="10755" width="0" hidden="1" customWidth="1"/>
    <col min="10756" max="10756" width="5.44140625" customWidth="1"/>
    <col min="10757" max="10757" width="35.44140625" customWidth="1"/>
    <col min="10758" max="10761" width="10.6640625" customWidth="1"/>
    <col min="10762" max="10762" width="2.44140625" customWidth="1"/>
    <col min="10763" max="10763" width="5.33203125" customWidth="1"/>
    <col min="10764" max="10764" width="6.44140625" customWidth="1"/>
    <col min="10765" max="10765" width="10.6640625" bestFit="1" customWidth="1"/>
    <col min="11009" max="11011" width="0" hidden="1" customWidth="1"/>
    <col min="11012" max="11012" width="5.44140625" customWidth="1"/>
    <col min="11013" max="11013" width="35.44140625" customWidth="1"/>
    <col min="11014" max="11017" width="10.6640625" customWidth="1"/>
    <col min="11018" max="11018" width="2.44140625" customWidth="1"/>
    <col min="11019" max="11019" width="5.33203125" customWidth="1"/>
    <col min="11020" max="11020" width="6.44140625" customWidth="1"/>
    <col min="11021" max="11021" width="10.6640625" bestFit="1" customWidth="1"/>
    <col min="11265" max="11267" width="0" hidden="1" customWidth="1"/>
    <col min="11268" max="11268" width="5.44140625" customWidth="1"/>
    <col min="11269" max="11269" width="35.44140625" customWidth="1"/>
    <col min="11270" max="11273" width="10.6640625" customWidth="1"/>
    <col min="11274" max="11274" width="2.44140625" customWidth="1"/>
    <col min="11275" max="11275" width="5.33203125" customWidth="1"/>
    <col min="11276" max="11276" width="6.44140625" customWidth="1"/>
    <col min="11277" max="11277" width="10.6640625" bestFit="1" customWidth="1"/>
    <col min="11521" max="11523" width="0" hidden="1" customWidth="1"/>
    <col min="11524" max="11524" width="5.44140625" customWidth="1"/>
    <col min="11525" max="11525" width="35.44140625" customWidth="1"/>
    <col min="11526" max="11529" width="10.6640625" customWidth="1"/>
    <col min="11530" max="11530" width="2.44140625" customWidth="1"/>
    <col min="11531" max="11531" width="5.33203125" customWidth="1"/>
    <col min="11532" max="11532" width="6.44140625" customWidth="1"/>
    <col min="11533" max="11533" width="10.6640625" bestFit="1" customWidth="1"/>
    <col min="11777" max="11779" width="0" hidden="1" customWidth="1"/>
    <col min="11780" max="11780" width="5.44140625" customWidth="1"/>
    <col min="11781" max="11781" width="35.44140625" customWidth="1"/>
    <col min="11782" max="11785" width="10.6640625" customWidth="1"/>
    <col min="11786" max="11786" width="2.44140625" customWidth="1"/>
    <col min="11787" max="11787" width="5.33203125" customWidth="1"/>
    <col min="11788" max="11788" width="6.44140625" customWidth="1"/>
    <col min="11789" max="11789" width="10.6640625" bestFit="1" customWidth="1"/>
    <col min="12033" max="12035" width="0" hidden="1" customWidth="1"/>
    <col min="12036" max="12036" width="5.44140625" customWidth="1"/>
    <col min="12037" max="12037" width="35.44140625" customWidth="1"/>
    <col min="12038" max="12041" width="10.6640625" customWidth="1"/>
    <col min="12042" max="12042" width="2.44140625" customWidth="1"/>
    <col min="12043" max="12043" width="5.33203125" customWidth="1"/>
    <col min="12044" max="12044" width="6.44140625" customWidth="1"/>
    <col min="12045" max="12045" width="10.6640625" bestFit="1" customWidth="1"/>
    <col min="12289" max="12291" width="0" hidden="1" customWidth="1"/>
    <col min="12292" max="12292" width="5.44140625" customWidth="1"/>
    <col min="12293" max="12293" width="35.44140625" customWidth="1"/>
    <col min="12294" max="12297" width="10.6640625" customWidth="1"/>
    <col min="12298" max="12298" width="2.44140625" customWidth="1"/>
    <col min="12299" max="12299" width="5.33203125" customWidth="1"/>
    <col min="12300" max="12300" width="6.44140625" customWidth="1"/>
    <col min="12301" max="12301" width="10.6640625" bestFit="1" customWidth="1"/>
    <col min="12545" max="12547" width="0" hidden="1" customWidth="1"/>
    <col min="12548" max="12548" width="5.44140625" customWidth="1"/>
    <col min="12549" max="12549" width="35.44140625" customWidth="1"/>
    <col min="12550" max="12553" width="10.6640625" customWidth="1"/>
    <col min="12554" max="12554" width="2.44140625" customWidth="1"/>
    <col min="12555" max="12555" width="5.33203125" customWidth="1"/>
    <col min="12556" max="12556" width="6.44140625" customWidth="1"/>
    <col min="12557" max="12557" width="10.6640625" bestFit="1" customWidth="1"/>
    <col min="12801" max="12803" width="0" hidden="1" customWidth="1"/>
    <col min="12804" max="12804" width="5.44140625" customWidth="1"/>
    <col min="12805" max="12805" width="35.44140625" customWidth="1"/>
    <col min="12806" max="12809" width="10.6640625" customWidth="1"/>
    <col min="12810" max="12810" width="2.44140625" customWidth="1"/>
    <col min="12811" max="12811" width="5.33203125" customWidth="1"/>
    <col min="12812" max="12812" width="6.44140625" customWidth="1"/>
    <col min="12813" max="12813" width="10.6640625" bestFit="1" customWidth="1"/>
    <col min="13057" max="13059" width="0" hidden="1" customWidth="1"/>
    <col min="13060" max="13060" width="5.44140625" customWidth="1"/>
    <col min="13061" max="13061" width="35.44140625" customWidth="1"/>
    <col min="13062" max="13065" width="10.6640625" customWidth="1"/>
    <col min="13066" max="13066" width="2.44140625" customWidth="1"/>
    <col min="13067" max="13067" width="5.33203125" customWidth="1"/>
    <col min="13068" max="13068" width="6.44140625" customWidth="1"/>
    <col min="13069" max="13069" width="10.6640625" bestFit="1" customWidth="1"/>
    <col min="13313" max="13315" width="0" hidden="1" customWidth="1"/>
    <col min="13316" max="13316" width="5.44140625" customWidth="1"/>
    <col min="13317" max="13317" width="35.44140625" customWidth="1"/>
    <col min="13318" max="13321" width="10.6640625" customWidth="1"/>
    <col min="13322" max="13322" width="2.44140625" customWidth="1"/>
    <col min="13323" max="13323" width="5.33203125" customWidth="1"/>
    <col min="13324" max="13324" width="6.44140625" customWidth="1"/>
    <col min="13325" max="13325" width="10.6640625" bestFit="1" customWidth="1"/>
    <col min="13569" max="13571" width="0" hidden="1" customWidth="1"/>
    <col min="13572" max="13572" width="5.44140625" customWidth="1"/>
    <col min="13573" max="13573" width="35.44140625" customWidth="1"/>
    <col min="13574" max="13577" width="10.6640625" customWidth="1"/>
    <col min="13578" max="13578" width="2.44140625" customWidth="1"/>
    <col min="13579" max="13579" width="5.33203125" customWidth="1"/>
    <col min="13580" max="13580" width="6.44140625" customWidth="1"/>
    <col min="13581" max="13581" width="10.6640625" bestFit="1" customWidth="1"/>
    <col min="13825" max="13827" width="0" hidden="1" customWidth="1"/>
    <col min="13828" max="13828" width="5.44140625" customWidth="1"/>
    <col min="13829" max="13829" width="35.44140625" customWidth="1"/>
    <col min="13830" max="13833" width="10.6640625" customWidth="1"/>
    <col min="13834" max="13834" width="2.44140625" customWidth="1"/>
    <col min="13835" max="13835" width="5.33203125" customWidth="1"/>
    <col min="13836" max="13836" width="6.44140625" customWidth="1"/>
    <col min="13837" max="13837" width="10.6640625" bestFit="1" customWidth="1"/>
    <col min="14081" max="14083" width="0" hidden="1" customWidth="1"/>
    <col min="14084" max="14084" width="5.44140625" customWidth="1"/>
    <col min="14085" max="14085" width="35.44140625" customWidth="1"/>
    <col min="14086" max="14089" width="10.6640625" customWidth="1"/>
    <col min="14090" max="14090" width="2.44140625" customWidth="1"/>
    <col min="14091" max="14091" width="5.33203125" customWidth="1"/>
    <col min="14092" max="14092" width="6.44140625" customWidth="1"/>
    <col min="14093" max="14093" width="10.6640625" bestFit="1" customWidth="1"/>
    <col min="14337" max="14339" width="0" hidden="1" customWidth="1"/>
    <col min="14340" max="14340" width="5.44140625" customWidth="1"/>
    <col min="14341" max="14341" width="35.44140625" customWidth="1"/>
    <col min="14342" max="14345" width="10.6640625" customWidth="1"/>
    <col min="14346" max="14346" width="2.44140625" customWidth="1"/>
    <col min="14347" max="14347" width="5.33203125" customWidth="1"/>
    <col min="14348" max="14348" width="6.44140625" customWidth="1"/>
    <col min="14349" max="14349" width="10.6640625" bestFit="1" customWidth="1"/>
    <col min="14593" max="14595" width="0" hidden="1" customWidth="1"/>
    <col min="14596" max="14596" width="5.44140625" customWidth="1"/>
    <col min="14597" max="14597" width="35.44140625" customWidth="1"/>
    <col min="14598" max="14601" width="10.6640625" customWidth="1"/>
    <col min="14602" max="14602" width="2.44140625" customWidth="1"/>
    <col min="14603" max="14603" width="5.33203125" customWidth="1"/>
    <col min="14604" max="14604" width="6.44140625" customWidth="1"/>
    <col min="14605" max="14605" width="10.6640625" bestFit="1" customWidth="1"/>
    <col min="14849" max="14851" width="0" hidden="1" customWidth="1"/>
    <col min="14852" max="14852" width="5.44140625" customWidth="1"/>
    <col min="14853" max="14853" width="35.44140625" customWidth="1"/>
    <col min="14854" max="14857" width="10.6640625" customWidth="1"/>
    <col min="14858" max="14858" width="2.44140625" customWidth="1"/>
    <col min="14859" max="14859" width="5.33203125" customWidth="1"/>
    <col min="14860" max="14860" width="6.44140625" customWidth="1"/>
    <col min="14861" max="14861" width="10.6640625" bestFit="1" customWidth="1"/>
    <col min="15105" max="15107" width="0" hidden="1" customWidth="1"/>
    <col min="15108" max="15108" width="5.44140625" customWidth="1"/>
    <col min="15109" max="15109" width="35.44140625" customWidth="1"/>
    <col min="15110" max="15113" width="10.6640625" customWidth="1"/>
    <col min="15114" max="15114" width="2.44140625" customWidth="1"/>
    <col min="15115" max="15115" width="5.33203125" customWidth="1"/>
    <col min="15116" max="15116" width="6.44140625" customWidth="1"/>
    <col min="15117" max="15117" width="10.6640625" bestFit="1" customWidth="1"/>
    <col min="15361" max="15363" width="0" hidden="1" customWidth="1"/>
    <col min="15364" max="15364" width="5.44140625" customWidth="1"/>
    <col min="15365" max="15365" width="35.44140625" customWidth="1"/>
    <col min="15366" max="15369" width="10.6640625" customWidth="1"/>
    <col min="15370" max="15370" width="2.44140625" customWidth="1"/>
    <col min="15371" max="15371" width="5.33203125" customWidth="1"/>
    <col min="15372" max="15372" width="6.44140625" customWidth="1"/>
    <col min="15373" max="15373" width="10.6640625" bestFit="1" customWidth="1"/>
    <col min="15617" max="15619" width="0" hidden="1" customWidth="1"/>
    <col min="15620" max="15620" width="5.44140625" customWidth="1"/>
    <col min="15621" max="15621" width="35.44140625" customWidth="1"/>
    <col min="15622" max="15625" width="10.6640625" customWidth="1"/>
    <col min="15626" max="15626" width="2.44140625" customWidth="1"/>
    <col min="15627" max="15627" width="5.33203125" customWidth="1"/>
    <col min="15628" max="15628" width="6.44140625" customWidth="1"/>
    <col min="15629" max="15629" width="10.6640625" bestFit="1" customWidth="1"/>
    <col min="15873" max="15875" width="0" hidden="1" customWidth="1"/>
    <col min="15876" max="15876" width="5.44140625" customWidth="1"/>
    <col min="15877" max="15877" width="35.44140625" customWidth="1"/>
    <col min="15878" max="15881" width="10.6640625" customWidth="1"/>
    <col min="15882" max="15882" width="2.44140625" customWidth="1"/>
    <col min="15883" max="15883" width="5.33203125" customWidth="1"/>
    <col min="15884" max="15884" width="6.44140625" customWidth="1"/>
    <col min="15885" max="15885" width="10.6640625" bestFit="1" customWidth="1"/>
    <col min="16129" max="16131" width="0" hidden="1" customWidth="1"/>
    <col min="16132" max="16132" width="5.44140625" customWidth="1"/>
    <col min="16133" max="16133" width="35.44140625" customWidth="1"/>
    <col min="16134" max="16137" width="10.6640625" customWidth="1"/>
    <col min="16138" max="16138" width="2.44140625" customWidth="1"/>
    <col min="16139" max="16139" width="5.33203125" customWidth="1"/>
    <col min="16140" max="16140" width="6.44140625" customWidth="1"/>
    <col min="16141" max="16141" width="10.6640625" bestFit="1" customWidth="1"/>
  </cols>
  <sheetData>
    <row r="1" spans="4:13" ht="10.5" customHeight="1">
      <c r="J1" s="2"/>
      <c r="K1" s="2"/>
      <c r="L1" s="2"/>
      <c r="M1" s="3"/>
    </row>
    <row r="2" spans="4:13" ht="17.399999999999999">
      <c r="E2" s="266" t="s">
        <v>99</v>
      </c>
      <c r="F2" s="266"/>
      <c r="G2" s="266"/>
      <c r="H2" s="266"/>
      <c r="I2" s="266"/>
      <c r="J2" s="2"/>
    </row>
    <row r="3" spans="4:13" ht="7.5" customHeight="1">
      <c r="E3" s="267"/>
      <c r="F3" s="266"/>
      <c r="G3" s="266"/>
      <c r="H3" s="266"/>
      <c r="I3" s="266"/>
      <c r="J3" s="2"/>
      <c r="K3" s="2"/>
      <c r="L3" s="2"/>
      <c r="M3" s="3"/>
    </row>
    <row r="4" spans="4:13" ht="17.399999999999999">
      <c r="D4" s="266" t="s">
        <v>0</v>
      </c>
      <c r="E4" s="266"/>
      <c r="F4" s="266"/>
      <c r="G4" s="266"/>
      <c r="H4" s="266"/>
      <c r="I4" s="266"/>
      <c r="J4" s="2"/>
      <c r="K4" s="2"/>
      <c r="L4" s="2"/>
      <c r="M4" s="3"/>
    </row>
    <row r="5" spans="4:13" ht="9.75" customHeight="1" thickBot="1">
      <c r="E5" s="267"/>
      <c r="F5" s="267"/>
      <c r="G5" s="267"/>
      <c r="H5" s="267"/>
      <c r="I5" s="267"/>
      <c r="J5" s="2"/>
      <c r="K5" s="2"/>
      <c r="L5" s="2"/>
      <c r="M5" s="3"/>
    </row>
    <row r="6" spans="4:13" ht="18" thickBot="1">
      <c r="D6" s="268" t="s">
        <v>1</v>
      </c>
      <c r="E6" s="270" t="s">
        <v>2</v>
      </c>
      <c r="F6" s="272" t="s">
        <v>3</v>
      </c>
      <c r="G6" s="272"/>
      <c r="H6" s="272" t="s">
        <v>4</v>
      </c>
      <c r="I6" s="273"/>
      <c r="J6" s="2"/>
      <c r="K6" s="2"/>
      <c r="L6" s="2"/>
      <c r="M6" s="3"/>
    </row>
    <row r="7" spans="4:13" ht="31.5" customHeight="1" thickBot="1">
      <c r="D7" s="269"/>
      <c r="E7" s="271"/>
      <c r="F7" s="5" t="s">
        <v>5</v>
      </c>
      <c r="G7" s="6" t="s">
        <v>6</v>
      </c>
      <c r="H7" s="5" t="s">
        <v>5</v>
      </c>
      <c r="I7" s="6" t="s">
        <v>6</v>
      </c>
      <c r="J7" s="7"/>
      <c r="K7" s="2"/>
      <c r="L7" s="2"/>
      <c r="M7" s="3"/>
    </row>
    <row r="8" spans="4:13" ht="16.2" thickBot="1">
      <c r="D8" s="8"/>
      <c r="E8" s="9" t="s">
        <v>7</v>
      </c>
      <c r="F8" s="10">
        <v>400500</v>
      </c>
      <c r="G8" s="10">
        <v>5800</v>
      </c>
      <c r="H8" s="10">
        <v>113000</v>
      </c>
      <c r="I8" s="10">
        <v>2200</v>
      </c>
      <c r="J8" s="2"/>
      <c r="K8" s="2"/>
      <c r="L8" s="2"/>
      <c r="M8" s="3"/>
    </row>
    <row r="9" spans="4:13" ht="27" hidden="1" thickBot="1">
      <c r="D9" s="11"/>
      <c r="E9" s="12" t="s">
        <v>8</v>
      </c>
      <c r="F9" s="13"/>
      <c r="G9" s="13"/>
      <c r="H9" s="14"/>
      <c r="I9" s="13"/>
      <c r="J9" s="2"/>
      <c r="K9" s="2"/>
      <c r="L9" s="2"/>
      <c r="M9" s="3"/>
    </row>
    <row r="10" spans="4:13" ht="27" hidden="1" thickBot="1">
      <c r="D10" s="11"/>
      <c r="E10" s="12" t="s">
        <v>9</v>
      </c>
      <c r="F10" s="13"/>
      <c r="G10" s="13"/>
      <c r="H10" s="14"/>
      <c r="I10" s="13"/>
      <c r="J10" s="2"/>
      <c r="K10" s="2"/>
      <c r="L10" s="2"/>
      <c r="M10" s="3"/>
    </row>
    <row r="11" spans="4:13" ht="15.6" hidden="1">
      <c r="D11" s="11"/>
      <c r="E11" s="15" t="s">
        <v>10</v>
      </c>
      <c r="F11" s="13"/>
      <c r="G11" s="13"/>
      <c r="H11" s="14"/>
      <c r="I11" s="13"/>
      <c r="J11" s="2"/>
      <c r="K11" s="2"/>
      <c r="L11" s="2"/>
      <c r="M11" s="3"/>
    </row>
    <row r="12" spans="4:13" ht="15.6" hidden="1">
      <c r="D12" s="16"/>
      <c r="E12" s="17" t="s">
        <v>11</v>
      </c>
      <c r="F12" s="18"/>
      <c r="G12" s="18"/>
      <c r="H12" s="19"/>
      <c r="I12" s="18"/>
      <c r="J12" s="2"/>
      <c r="K12" s="2"/>
      <c r="L12" s="2"/>
      <c r="M12" s="3"/>
    </row>
    <row r="13" spans="4:13" ht="15" customHeight="1">
      <c r="D13" s="20"/>
      <c r="E13" s="21" t="s">
        <v>12</v>
      </c>
      <c r="F13" s="22">
        <v>34701.65</v>
      </c>
      <c r="G13" s="22">
        <f>SUM(F13*1.45/100)</f>
        <v>503.173925</v>
      </c>
      <c r="H13" s="22">
        <v>9697.83</v>
      </c>
      <c r="I13" s="23">
        <v>203.12</v>
      </c>
      <c r="J13" s="24">
        <v>12</v>
      </c>
      <c r="K13" s="24">
        <f>SUM(H13*J13)</f>
        <v>116373.95999999999</v>
      </c>
      <c r="L13" s="25">
        <f>SUM(H8-K13)</f>
        <v>-3373.9599999999919</v>
      </c>
      <c r="M13" s="3"/>
    </row>
    <row r="14" spans="4:13" ht="15.6" hidden="1">
      <c r="D14" s="26"/>
      <c r="E14" s="27" t="s">
        <v>13</v>
      </c>
      <c r="F14" s="28"/>
      <c r="G14" s="22">
        <f>SUM(F14*30.48/100)</f>
        <v>0</v>
      </c>
      <c r="H14" s="22"/>
      <c r="I14" s="23">
        <f>SUM(H14*30.48/100)</f>
        <v>0</v>
      </c>
      <c r="J14" s="24"/>
      <c r="K14" s="24"/>
      <c r="L14" s="24"/>
      <c r="M14" s="3"/>
    </row>
    <row r="15" spans="4:13" ht="15.6">
      <c r="D15" s="20"/>
      <c r="E15" s="29" t="s">
        <v>14</v>
      </c>
      <c r="F15" s="22">
        <v>34778.49</v>
      </c>
      <c r="G15" s="22">
        <f>SUM(F15*1.45/100)</f>
        <v>504.28810499999992</v>
      </c>
      <c r="H15" s="22"/>
      <c r="I15" s="23">
        <f>SUM(H15*1.45/100)</f>
        <v>0</v>
      </c>
      <c r="J15" s="24"/>
      <c r="K15" s="24"/>
      <c r="L15" s="24"/>
      <c r="M15" s="3"/>
    </row>
    <row r="16" spans="4:13" ht="15.6" hidden="1">
      <c r="D16" s="30"/>
      <c r="E16" s="29" t="s">
        <v>15</v>
      </c>
      <c r="F16" s="22">
        <v>30675.360000000001</v>
      </c>
      <c r="G16" s="22">
        <f>SUM(F16*1.45/100)</f>
        <v>444.79271999999997</v>
      </c>
      <c r="H16" s="22"/>
      <c r="I16" s="23">
        <f>SUM(H16*1.45/100)</f>
        <v>0</v>
      </c>
      <c r="J16" s="24"/>
      <c r="K16" s="24">
        <f>SUM(F8)-(F13*12)</f>
        <v>-15919.800000000047</v>
      </c>
      <c r="L16" s="24"/>
      <c r="M16" s="3"/>
    </row>
    <row r="17" spans="1:13" ht="15.6" hidden="1" customHeight="1">
      <c r="D17" s="30"/>
      <c r="E17" s="29" t="s">
        <v>16</v>
      </c>
      <c r="F17" s="22"/>
      <c r="G17" s="22">
        <f>SUM(F17*30.98/100)</f>
        <v>0</v>
      </c>
      <c r="H17" s="22"/>
      <c r="I17" s="31"/>
      <c r="J17" s="2"/>
      <c r="K17" s="2"/>
      <c r="L17" s="2"/>
      <c r="M17" s="3"/>
    </row>
    <row r="18" spans="1:13" ht="15.6" hidden="1" customHeight="1">
      <c r="D18" s="30"/>
      <c r="E18" s="29" t="s">
        <v>17</v>
      </c>
      <c r="F18" s="22"/>
      <c r="G18" s="22">
        <f>SUM(F18*30.98/100)</f>
        <v>0</v>
      </c>
      <c r="H18" s="22"/>
      <c r="I18" s="23">
        <f>SUM(H18*30.98/100)</f>
        <v>0</v>
      </c>
      <c r="J18" s="2"/>
      <c r="K18" s="2"/>
      <c r="L18" s="2"/>
      <c r="M18" s="3"/>
    </row>
    <row r="19" spans="1:13" ht="15.6" hidden="1" customHeight="1">
      <c r="D19" s="30"/>
      <c r="E19" s="29" t="s">
        <v>18</v>
      </c>
      <c r="F19" s="22"/>
      <c r="G19" s="22">
        <f>SUM(F19*30.98/100)</f>
        <v>0</v>
      </c>
      <c r="H19" s="32"/>
      <c r="I19" s="31"/>
      <c r="J19" s="2"/>
      <c r="K19" s="2"/>
      <c r="L19" s="2"/>
      <c r="M19" s="3"/>
    </row>
    <row r="20" spans="1:13" ht="16.5" customHeight="1">
      <c r="D20" s="274" t="s">
        <v>19</v>
      </c>
      <c r="E20" s="275"/>
      <c r="F20" s="275"/>
      <c r="G20" s="275"/>
      <c r="H20" s="275"/>
      <c r="I20" s="276"/>
      <c r="J20" s="2"/>
      <c r="K20" s="2"/>
      <c r="L20" s="2"/>
      <c r="M20" s="3"/>
    </row>
    <row r="21" spans="1:13" ht="18" customHeight="1">
      <c r="D21" s="33">
        <v>1</v>
      </c>
      <c r="E21" s="34" t="s">
        <v>20</v>
      </c>
      <c r="F21" s="35">
        <v>34701.65</v>
      </c>
      <c r="G21" s="36">
        <v>533.08000000000004</v>
      </c>
      <c r="H21" s="35">
        <v>9661.4</v>
      </c>
      <c r="I21" s="36">
        <v>187.18</v>
      </c>
      <c r="J21" s="37"/>
      <c r="K21" s="2"/>
      <c r="L21" s="2"/>
      <c r="M21" s="3"/>
    </row>
    <row r="22" spans="1:13" ht="20.399999999999999" customHeight="1">
      <c r="A22" s="38"/>
      <c r="B22" s="38"/>
      <c r="C22" s="38"/>
      <c r="D22" s="39" t="s">
        <v>21</v>
      </c>
      <c r="E22" s="34" t="s">
        <v>22</v>
      </c>
      <c r="F22" s="35">
        <v>34632.18</v>
      </c>
      <c r="G22" s="36">
        <v>531.9</v>
      </c>
      <c r="H22" s="35">
        <v>9816.4500000000007</v>
      </c>
      <c r="I22" s="36">
        <v>207.59</v>
      </c>
      <c r="J22" s="262" t="s">
        <v>23</v>
      </c>
      <c r="K22" s="263"/>
      <c r="L22" s="263"/>
      <c r="M22" s="3"/>
    </row>
    <row r="23" spans="1:13" ht="18" customHeight="1">
      <c r="A23" s="38"/>
      <c r="B23" s="38"/>
      <c r="C23" s="38"/>
      <c r="D23" s="39" t="s">
        <v>24</v>
      </c>
      <c r="E23" s="34" t="s">
        <v>25</v>
      </c>
      <c r="F23" s="40">
        <v>34344.49</v>
      </c>
      <c r="G23" s="36">
        <v>528.46</v>
      </c>
      <c r="H23" s="40">
        <v>8730.9699999999993</v>
      </c>
      <c r="I23" s="36">
        <v>202.46</v>
      </c>
      <c r="J23" s="2" t="s">
        <v>100</v>
      </c>
      <c r="K23" s="41"/>
      <c r="L23" s="2"/>
      <c r="M23" s="3"/>
    </row>
    <row r="24" spans="1:13" ht="18" customHeight="1">
      <c r="A24" s="38"/>
      <c r="B24" s="38"/>
      <c r="C24" s="38"/>
      <c r="D24" s="42" t="s">
        <v>26</v>
      </c>
      <c r="E24" s="43" t="s">
        <v>27</v>
      </c>
      <c r="F24" s="35"/>
      <c r="G24" s="36">
        <f t="shared" ref="G24:G32" si="0">SUM(F24*1.45/100)</f>
        <v>0</v>
      </c>
      <c r="H24" s="35"/>
      <c r="I24" s="36">
        <f t="shared" ref="I24:I32" si="1">SUM(H24*1.45/100)</f>
        <v>0</v>
      </c>
      <c r="J24" s="2"/>
      <c r="K24" s="2"/>
      <c r="L24" s="2"/>
      <c r="M24" s="3"/>
    </row>
    <row r="25" spans="1:13" ht="18" customHeight="1">
      <c r="A25" s="38"/>
      <c r="B25" s="38"/>
      <c r="C25" s="38"/>
      <c r="D25" s="42" t="s">
        <v>28</v>
      </c>
      <c r="E25" s="43" t="s">
        <v>29</v>
      </c>
      <c r="F25" s="40"/>
      <c r="G25" s="36">
        <f t="shared" si="0"/>
        <v>0</v>
      </c>
      <c r="H25" s="35"/>
      <c r="I25" s="36">
        <f t="shared" si="1"/>
        <v>0</v>
      </c>
      <c r="J25" s="2"/>
      <c r="K25" s="2"/>
      <c r="L25" s="2"/>
      <c r="M25" s="3"/>
    </row>
    <row r="26" spans="1:13" ht="18" customHeight="1">
      <c r="A26" s="38"/>
      <c r="B26" s="38"/>
      <c r="C26" s="38"/>
      <c r="D26" s="42" t="s">
        <v>30</v>
      </c>
      <c r="E26" s="43" t="s">
        <v>31</v>
      </c>
      <c r="F26" s="40"/>
      <c r="G26" s="36">
        <f t="shared" si="0"/>
        <v>0</v>
      </c>
      <c r="H26" s="35"/>
      <c r="I26" s="36">
        <f t="shared" si="1"/>
        <v>0</v>
      </c>
      <c r="J26" s="257"/>
      <c r="K26" s="258"/>
      <c r="L26" s="258"/>
      <c r="M26" s="3"/>
    </row>
    <row r="27" spans="1:13" ht="18" customHeight="1">
      <c r="A27" s="38"/>
      <c r="B27" s="38"/>
      <c r="C27" s="38"/>
      <c r="D27" s="42" t="s">
        <v>32</v>
      </c>
      <c r="E27" s="43" t="s">
        <v>33</v>
      </c>
      <c r="F27" s="40"/>
      <c r="G27" s="36">
        <f t="shared" si="0"/>
        <v>0</v>
      </c>
      <c r="H27" s="35"/>
      <c r="I27" s="36">
        <f t="shared" si="1"/>
        <v>0</v>
      </c>
      <c r="J27" s="37"/>
      <c r="K27" s="2"/>
      <c r="L27" s="2"/>
      <c r="M27" s="3"/>
    </row>
    <row r="28" spans="1:13" ht="18" customHeight="1">
      <c r="A28" s="38"/>
      <c r="B28" s="38"/>
      <c r="C28" s="38"/>
      <c r="D28" s="42" t="s">
        <v>34</v>
      </c>
      <c r="E28" s="43" t="s">
        <v>35</v>
      </c>
      <c r="F28" s="40"/>
      <c r="G28" s="36">
        <f t="shared" si="0"/>
        <v>0</v>
      </c>
      <c r="H28" s="35"/>
      <c r="I28" s="36">
        <f t="shared" si="1"/>
        <v>0</v>
      </c>
      <c r="J28" s="257"/>
      <c r="K28" s="258"/>
      <c r="L28" s="258"/>
      <c r="M28" s="3"/>
    </row>
    <row r="29" spans="1:13" ht="18" customHeight="1">
      <c r="A29" s="38"/>
      <c r="B29" s="38"/>
      <c r="C29" s="38"/>
      <c r="D29" s="42" t="s">
        <v>36</v>
      </c>
      <c r="E29" s="43" t="s">
        <v>37</v>
      </c>
      <c r="F29" s="40"/>
      <c r="G29" s="36">
        <f t="shared" si="0"/>
        <v>0</v>
      </c>
      <c r="H29" s="35"/>
      <c r="I29" s="36">
        <f t="shared" si="1"/>
        <v>0</v>
      </c>
      <c r="J29" s="37"/>
      <c r="K29" s="2"/>
      <c r="L29" s="2"/>
      <c r="M29" s="3"/>
    </row>
    <row r="30" spans="1:13" ht="17.399999999999999" customHeight="1">
      <c r="A30" s="38"/>
      <c r="B30" s="38"/>
      <c r="C30" s="38"/>
      <c r="D30" s="42" t="s">
        <v>38</v>
      </c>
      <c r="E30" s="43" t="s">
        <v>39</v>
      </c>
      <c r="F30" s="40"/>
      <c r="G30" s="36">
        <f t="shared" si="0"/>
        <v>0</v>
      </c>
      <c r="H30" s="35"/>
      <c r="I30" s="36">
        <f t="shared" si="1"/>
        <v>0</v>
      </c>
      <c r="J30" s="2"/>
      <c r="K30" s="2"/>
      <c r="L30" s="2"/>
      <c r="M30" s="3"/>
    </row>
    <row r="31" spans="1:13" s="45" customFormat="1" ht="18" customHeight="1">
      <c r="A31" s="44"/>
      <c r="B31" s="44"/>
      <c r="C31" s="44"/>
      <c r="D31" s="42" t="s">
        <v>40</v>
      </c>
      <c r="E31" s="43" t="s">
        <v>41</v>
      </c>
      <c r="F31" s="40"/>
      <c r="G31" s="36">
        <f t="shared" si="0"/>
        <v>0</v>
      </c>
      <c r="H31" s="35"/>
      <c r="I31" s="36">
        <f t="shared" si="1"/>
        <v>0</v>
      </c>
      <c r="J31" s="2"/>
      <c r="K31" s="2"/>
      <c r="L31" s="2"/>
      <c r="M31" s="3"/>
    </row>
    <row r="32" spans="1:13" s="45" customFormat="1" ht="18" customHeight="1" thickBot="1">
      <c r="A32" s="44"/>
      <c r="B32" s="44"/>
      <c r="C32" s="44"/>
      <c r="D32" s="42" t="s">
        <v>42</v>
      </c>
      <c r="E32" s="43" t="s">
        <v>43</v>
      </c>
      <c r="F32" s="40"/>
      <c r="G32" s="36">
        <f t="shared" si="0"/>
        <v>0</v>
      </c>
      <c r="H32" s="35"/>
      <c r="I32" s="36">
        <f t="shared" si="1"/>
        <v>0</v>
      </c>
      <c r="J32" s="2"/>
      <c r="K32" s="259"/>
      <c r="L32" s="259"/>
      <c r="M32" s="3"/>
    </row>
    <row r="33" spans="4:13" ht="16.5" customHeight="1" thickBot="1">
      <c r="D33" s="46"/>
      <c r="E33" s="47" t="s">
        <v>101</v>
      </c>
      <c r="F33" s="48">
        <f>SUM(F21:F32)-F34</f>
        <v>103678.32</v>
      </c>
      <c r="G33" s="48">
        <f>SUM(G21:G32)-G34-G37</f>
        <v>1593.44</v>
      </c>
      <c r="H33" s="48">
        <f>SUM(H21:H32)</f>
        <v>28208.82</v>
      </c>
      <c r="I33" s="48">
        <f>SUM(I21:I32)</f>
        <v>597.23</v>
      </c>
      <c r="J33" s="2"/>
      <c r="K33" s="2"/>
      <c r="L33" s="2"/>
      <c r="M33" s="49"/>
    </row>
    <row r="34" spans="4:13" ht="15.75" hidden="1" customHeight="1">
      <c r="D34" s="50"/>
      <c r="E34" s="47" t="s">
        <v>44</v>
      </c>
      <c r="F34" s="48"/>
      <c r="G34" s="48"/>
      <c r="H34" s="51"/>
      <c r="I34" s="52"/>
      <c r="J34" s="2"/>
      <c r="K34" s="2"/>
      <c r="L34" s="2"/>
      <c r="M34" s="3"/>
    </row>
    <row r="35" spans="4:13" ht="18" customHeight="1">
      <c r="D35" s="260" t="s">
        <v>45</v>
      </c>
      <c r="E35" s="260"/>
      <c r="F35" s="260"/>
      <c r="G35" s="260"/>
      <c r="H35" s="260"/>
      <c r="I35" s="261"/>
      <c r="J35" s="2"/>
      <c r="K35" s="2"/>
      <c r="L35" s="2"/>
      <c r="M35" s="3"/>
    </row>
    <row r="36" spans="4:13" ht="18" customHeight="1">
      <c r="D36" s="53"/>
      <c r="E36" s="54" t="s">
        <v>102</v>
      </c>
      <c r="F36" s="55">
        <f>SUM(F33/3)</f>
        <v>34559.440000000002</v>
      </c>
      <c r="G36" s="55">
        <f>SUM(G33/3)</f>
        <v>531.14666666666665</v>
      </c>
      <c r="H36" s="55">
        <f>SUM(H33/3)</f>
        <v>9402.94</v>
      </c>
      <c r="I36" s="36">
        <f>SUM(I33/3)</f>
        <v>199.07666666666668</v>
      </c>
      <c r="J36" s="127"/>
      <c r="K36" s="2"/>
      <c r="L36" s="2"/>
      <c r="M36" s="3"/>
    </row>
    <row r="37" spans="4:13" ht="15.6" hidden="1">
      <c r="D37" s="53"/>
      <c r="E37" s="56" t="s">
        <v>46</v>
      </c>
      <c r="F37" s="55">
        <f>SUM(F11-F34)</f>
        <v>0</v>
      </c>
      <c r="G37" s="55">
        <f>SUM(G11-G34)</f>
        <v>0</v>
      </c>
      <c r="H37" s="55"/>
      <c r="I37" s="55"/>
      <c r="J37" s="2"/>
      <c r="K37" s="2"/>
      <c r="L37" s="2"/>
      <c r="M37" s="3"/>
    </row>
    <row r="38" spans="4:13" ht="18" customHeight="1">
      <c r="D38" s="20"/>
      <c r="E38" s="57" t="s">
        <v>103</v>
      </c>
      <c r="F38" s="36">
        <f>SUM(F8+F10+F9-F33)</f>
        <v>296821.68</v>
      </c>
      <c r="G38" s="36">
        <f>SUM(G8+G10+G9-G33)</f>
        <v>4206.5599999999995</v>
      </c>
      <c r="H38" s="36">
        <f>SUM(H8+H10+H9-H33)</f>
        <v>84791.18</v>
      </c>
      <c r="I38" s="36">
        <f>SUM(I8+I10+I9-I12-I33)</f>
        <v>1602.77</v>
      </c>
      <c r="J38" s="2"/>
      <c r="K38" s="2"/>
      <c r="L38" s="2"/>
      <c r="M38" s="3"/>
    </row>
    <row r="39" spans="4:13" ht="23.25" customHeight="1">
      <c r="D39" s="53"/>
      <c r="E39" s="58" t="s">
        <v>104</v>
      </c>
      <c r="F39" s="59">
        <f>SUM(F15)*9</f>
        <v>313006.40999999997</v>
      </c>
      <c r="G39" s="22">
        <f>SUM(F39*1.537518/100)</f>
        <v>4812.5298949037997</v>
      </c>
      <c r="H39" s="59">
        <f>SUM(H13)*9</f>
        <v>87280.47</v>
      </c>
      <c r="I39" s="59">
        <f>SUM(H39*2.117/100)</f>
        <v>1847.7275499000002</v>
      </c>
      <c r="J39" s="2"/>
      <c r="K39" s="2"/>
      <c r="L39" s="2"/>
      <c r="M39" s="3"/>
    </row>
    <row r="40" spans="4:13" ht="18" customHeight="1">
      <c r="D40" s="60"/>
      <c r="E40" s="61" t="s">
        <v>47</v>
      </c>
      <c r="F40" s="62"/>
      <c r="G40" s="22">
        <f>SUM(F40*1.45/100)</f>
        <v>0</v>
      </c>
      <c r="H40" s="63"/>
      <c r="I40" s="22">
        <f>SUM(H40*1.45/100)</f>
        <v>0</v>
      </c>
      <c r="J40" s="2"/>
      <c r="K40" s="64"/>
      <c r="L40" s="64"/>
      <c r="M40" s="3"/>
    </row>
    <row r="41" spans="4:13" ht="18" customHeight="1">
      <c r="D41" s="20"/>
      <c r="E41" s="65" t="s">
        <v>48</v>
      </c>
      <c r="F41" s="36">
        <f>SUM(F38-F39+F40)</f>
        <v>-16184.729999999981</v>
      </c>
      <c r="G41" s="36">
        <f>SUM(G38-G39+G40)</f>
        <v>-605.9698949038002</v>
      </c>
      <c r="H41" s="36">
        <f>SUM(H38-H39+H40)</f>
        <v>-2489.2900000000081</v>
      </c>
      <c r="I41" s="36">
        <f>SUM(I38-I39+I40)</f>
        <v>-244.95754990000023</v>
      </c>
      <c r="J41" s="2"/>
      <c r="K41" s="64"/>
      <c r="L41" s="64"/>
      <c r="M41" s="3"/>
    </row>
    <row r="42" spans="4:13" ht="18" customHeight="1">
      <c r="D42" s="20"/>
      <c r="E42" s="66" t="s">
        <v>49</v>
      </c>
      <c r="F42" s="264">
        <f>SUM(F41/F36)</f>
        <v>-0.46831574817184479</v>
      </c>
      <c r="G42" s="265"/>
      <c r="H42" s="264">
        <f>SUM(H41/H36)</f>
        <v>-0.26473528492152537</v>
      </c>
      <c r="I42" s="265"/>
      <c r="J42" s="2"/>
      <c r="K42" s="2"/>
      <c r="L42" s="2"/>
      <c r="M42" s="3"/>
    </row>
    <row r="43" spans="4:13" ht="17.25" customHeight="1" thickBot="1">
      <c r="D43" s="67"/>
      <c r="E43" s="68"/>
      <c r="F43" s="40"/>
      <c r="G43" s="40"/>
      <c r="H43" s="40"/>
      <c r="I43" s="40"/>
      <c r="J43" s="2"/>
    </row>
    <row r="44" spans="4:13" ht="18" customHeight="1" thickBot="1">
      <c r="D44" s="46"/>
      <c r="E44" s="47" t="s">
        <v>50</v>
      </c>
      <c r="F44" s="69"/>
      <c r="G44" s="69"/>
      <c r="H44" s="70"/>
      <c r="I44" s="70"/>
      <c r="J44" s="2"/>
    </row>
    <row r="45" spans="4:13" ht="15.6">
      <c r="E45" s="3"/>
      <c r="F45" s="49"/>
      <c r="G45" s="49"/>
      <c r="H45" s="49"/>
      <c r="I45" s="49"/>
      <c r="J45" s="2"/>
      <c r="K45" s="2"/>
      <c r="L45" s="2"/>
      <c r="M45" s="3"/>
    </row>
    <row r="46" spans="4:13" ht="15.6">
      <c r="E46" s="3"/>
      <c r="F46" s="49"/>
      <c r="G46" s="49"/>
      <c r="H46" s="49"/>
      <c r="I46" s="49"/>
      <c r="J46" s="2"/>
      <c r="K46" s="2"/>
      <c r="L46" s="2"/>
      <c r="M46" s="3"/>
    </row>
  </sheetData>
  <mergeCells count="16">
    <mergeCell ref="F42:G42"/>
    <mergeCell ref="H42:I42"/>
    <mergeCell ref="E2:I2"/>
    <mergeCell ref="E3:I3"/>
    <mergeCell ref="D4:I4"/>
    <mergeCell ref="E5:I5"/>
    <mergeCell ref="D6:D7"/>
    <mergeCell ref="E6:E7"/>
    <mergeCell ref="F6:G6"/>
    <mergeCell ref="H6:I6"/>
    <mergeCell ref="D20:I20"/>
    <mergeCell ref="J26:L26"/>
    <mergeCell ref="J28:L28"/>
    <mergeCell ref="K32:L32"/>
    <mergeCell ref="D35:I35"/>
    <mergeCell ref="J22:L22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D36A-5B8D-4F41-B9AB-406FF6E0C0BD}">
  <sheetPr>
    <pageSetUpPr fitToPage="1"/>
  </sheetPr>
  <dimension ref="A1:L48"/>
  <sheetViews>
    <sheetView workbookViewId="0">
      <selection activeCell="D13" sqref="D13"/>
    </sheetView>
  </sheetViews>
  <sheetFormatPr defaultColWidth="15.88671875" defaultRowHeight="15.6"/>
  <cols>
    <col min="1" max="1" width="11.109375" style="207" customWidth="1"/>
    <col min="2" max="2" width="15.88671875" style="207" customWidth="1"/>
    <col min="3" max="3" width="20.109375" style="207" customWidth="1"/>
    <col min="4" max="4" width="15.88671875" style="207"/>
    <col min="5" max="7" width="23.33203125" style="207" customWidth="1"/>
    <col min="8" max="16384" width="15.88671875" style="207"/>
  </cols>
  <sheetData>
    <row r="1" spans="1:12" ht="34.5" customHeight="1">
      <c r="A1" s="283" t="s">
        <v>154</v>
      </c>
      <c r="B1" s="283"/>
      <c r="C1" s="283"/>
      <c r="D1" s="283"/>
      <c r="E1" s="283"/>
    </row>
    <row r="2" spans="1:12" ht="21">
      <c r="A2" s="284" t="s">
        <v>168</v>
      </c>
      <c r="B2" s="285"/>
      <c r="C2" s="285"/>
      <c r="D2" s="285"/>
      <c r="E2" s="285"/>
      <c r="F2" s="208"/>
      <c r="G2" s="208"/>
      <c r="H2" s="208"/>
      <c r="I2" s="208"/>
      <c r="J2" s="208"/>
      <c r="K2" s="208"/>
      <c r="L2" s="208"/>
    </row>
    <row r="3" spans="1:12" ht="16.2">
      <c r="A3" s="209"/>
      <c r="B3" s="210"/>
      <c r="C3" s="210"/>
      <c r="D3" s="210"/>
      <c r="E3" s="210"/>
      <c r="F3" s="208"/>
      <c r="G3" s="208"/>
      <c r="H3" s="208"/>
      <c r="I3" s="208"/>
      <c r="J3" s="208"/>
      <c r="K3" s="208"/>
      <c r="L3" s="208"/>
    </row>
    <row r="4" spans="1:12" ht="16.2">
      <c r="A4" s="286"/>
      <c r="B4" s="286"/>
      <c r="C4" s="286"/>
      <c r="D4" s="286"/>
      <c r="E4" s="286"/>
      <c r="F4" s="208"/>
      <c r="G4" s="208"/>
      <c r="H4" s="208"/>
      <c r="I4" s="208"/>
      <c r="J4" s="208"/>
      <c r="K4" s="208"/>
      <c r="L4" s="208"/>
    </row>
    <row r="5" spans="1:12" ht="16.2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6.8" thickBot="1">
      <c r="A6" s="280" t="s">
        <v>155</v>
      </c>
      <c r="B6" s="280"/>
      <c r="C6" s="280"/>
      <c r="D6" s="280"/>
      <c r="E6" s="280"/>
      <c r="F6" s="208"/>
      <c r="G6" s="208"/>
      <c r="H6" s="208"/>
      <c r="I6" s="208"/>
      <c r="J6" s="208"/>
      <c r="K6" s="208"/>
      <c r="L6" s="208"/>
    </row>
    <row r="7" spans="1:12" ht="16.8" thickBot="1">
      <c r="B7" s="208"/>
      <c r="C7" s="208"/>
      <c r="D7" s="211" t="s">
        <v>156</v>
      </c>
      <c r="E7" s="208"/>
      <c r="F7" s="208"/>
      <c r="G7" s="208"/>
      <c r="H7" s="208"/>
      <c r="I7" s="208"/>
      <c r="J7" s="208"/>
      <c r="K7" s="208"/>
      <c r="L7" s="208"/>
    </row>
    <row r="8" spans="1:12" s="217" customFormat="1" ht="31.8" thickBot="1">
      <c r="A8" s="212"/>
      <c r="B8" s="213" t="s">
        <v>157</v>
      </c>
      <c r="C8" s="214" t="s">
        <v>158</v>
      </c>
      <c r="D8" s="215" t="s">
        <v>159</v>
      </c>
      <c r="E8" s="216" t="s">
        <v>84</v>
      </c>
    </row>
    <row r="9" spans="1:12">
      <c r="A9" s="218" t="s">
        <v>160</v>
      </c>
      <c r="B9" s="219">
        <f t="shared" ref="B9:D10" si="0">SUM(B19+B27+B35+B43)</f>
        <v>400500</v>
      </c>
      <c r="C9" s="219">
        <f t="shared" si="0"/>
        <v>103678.32</v>
      </c>
      <c r="D9" s="220">
        <f t="shared" si="0"/>
        <v>313006.41000000003</v>
      </c>
      <c r="E9" s="221">
        <f>SUM(B9-C9-D9)</f>
        <v>-16184.73000000004</v>
      </c>
    </row>
    <row r="10" spans="1:12" ht="16.2" thickBot="1">
      <c r="A10" s="222" t="s">
        <v>161</v>
      </c>
      <c r="B10" s="219">
        <f>SUM(B20+B28+B36+B44)</f>
        <v>5800</v>
      </c>
      <c r="C10" s="219">
        <f t="shared" si="0"/>
        <v>1593.44</v>
      </c>
      <c r="D10" s="220">
        <f t="shared" si="0"/>
        <v>4812.53</v>
      </c>
      <c r="E10" s="221">
        <f>SUM(B10-C10-D10)</f>
        <v>-605.97000000000025</v>
      </c>
    </row>
    <row r="11" spans="1:12">
      <c r="A11" s="287" t="s">
        <v>162</v>
      </c>
      <c r="B11" s="288"/>
      <c r="C11" s="288"/>
      <c r="D11" s="279"/>
      <c r="E11" s="223">
        <f>E9+E10</f>
        <v>-16790.700000000041</v>
      </c>
    </row>
    <row r="12" spans="1:12">
      <c r="G12" s="224"/>
    </row>
    <row r="13" spans="1:12" ht="20.399999999999999">
      <c r="A13" s="225" t="s">
        <v>163</v>
      </c>
    </row>
    <row r="14" spans="1:12" ht="15" customHeight="1"/>
    <row r="15" spans="1:12" ht="28.5" customHeight="1">
      <c r="A15" s="282" t="s">
        <v>164</v>
      </c>
      <c r="B15" s="282"/>
      <c r="C15" s="282"/>
      <c r="D15" s="282"/>
      <c r="E15" s="282"/>
    </row>
    <row r="16" spans="1:12" ht="16.2" thickBot="1">
      <c r="A16" s="226"/>
      <c r="B16" s="226"/>
      <c r="C16" s="226"/>
      <c r="D16" s="226"/>
      <c r="E16" s="226"/>
    </row>
    <row r="17" spans="1:5" ht="16.8" thickBot="1">
      <c r="D17" s="211" t="s">
        <v>156</v>
      </c>
    </row>
    <row r="18" spans="1:5" s="217" customFormat="1" ht="31.8" thickBot="1">
      <c r="A18" s="212"/>
      <c r="B18" s="213" t="s">
        <v>157</v>
      </c>
      <c r="C18" s="214" t="s">
        <v>158</v>
      </c>
      <c r="D18" s="215" t="s">
        <v>159</v>
      </c>
      <c r="E18" s="227" t="s">
        <v>84</v>
      </c>
    </row>
    <row r="19" spans="1:5">
      <c r="A19" s="218" t="s">
        <v>160</v>
      </c>
      <c r="B19" s="228">
        <v>346460</v>
      </c>
      <c r="C19" s="220">
        <v>81601.98</v>
      </c>
      <c r="D19" s="220">
        <v>244734.57</v>
      </c>
      <c r="E19" s="229">
        <f>SUM(B19-C19-D19)</f>
        <v>20123.450000000012</v>
      </c>
    </row>
    <row r="20" spans="1:5" ht="16.2" thickBot="1">
      <c r="A20" s="222" t="s">
        <v>161</v>
      </c>
      <c r="B20" s="230">
        <v>4990</v>
      </c>
      <c r="C20" s="220">
        <v>1226.94</v>
      </c>
      <c r="D20" s="220">
        <v>3679.14</v>
      </c>
      <c r="E20" s="231">
        <f>SUM(B20-C20-D20)</f>
        <v>83.920000000000073</v>
      </c>
    </row>
    <row r="21" spans="1:5">
      <c r="A21" s="277" t="s">
        <v>162</v>
      </c>
      <c r="B21" s="278"/>
      <c r="C21" s="278"/>
      <c r="D21" s="279"/>
      <c r="E21" s="223">
        <f>E19+E20</f>
        <v>20207.37000000001</v>
      </c>
    </row>
    <row r="23" spans="1:5">
      <c r="A23" s="280" t="s">
        <v>165</v>
      </c>
      <c r="B23" s="280"/>
      <c r="C23" s="280"/>
      <c r="D23" s="280"/>
      <c r="E23" s="280"/>
    </row>
    <row r="24" spans="1:5" ht="16.2" thickBot="1"/>
    <row r="25" spans="1:5" ht="16.8" thickBot="1">
      <c r="D25" s="211" t="s">
        <v>156</v>
      </c>
    </row>
    <row r="26" spans="1:5" ht="31.8" thickBot="1">
      <c r="A26" s="212"/>
      <c r="B26" s="213" t="s">
        <v>157</v>
      </c>
      <c r="C26" s="214" t="s">
        <v>158</v>
      </c>
      <c r="D26" s="215" t="s">
        <v>159</v>
      </c>
      <c r="E26" s="227" t="s">
        <v>84</v>
      </c>
    </row>
    <row r="27" spans="1:5">
      <c r="A27" s="218" t="s">
        <v>160</v>
      </c>
      <c r="B27" s="228">
        <v>25730</v>
      </c>
      <c r="C27" s="220">
        <v>12271.93</v>
      </c>
      <c r="D27" s="220">
        <v>37419.57</v>
      </c>
      <c r="E27" s="229">
        <f>SUM(B27-C27-D27)</f>
        <v>-23961.5</v>
      </c>
    </row>
    <row r="28" spans="1:5" ht="16.2" thickBot="1">
      <c r="A28" s="222" t="s">
        <v>161</v>
      </c>
      <c r="B28" s="230">
        <v>400</v>
      </c>
      <c r="C28" s="220">
        <v>224.31</v>
      </c>
      <c r="D28" s="220">
        <v>686.03</v>
      </c>
      <c r="E28" s="231">
        <f>SUM(B28-C28-D28)</f>
        <v>-510.34</v>
      </c>
    </row>
    <row r="29" spans="1:5">
      <c r="A29" s="277" t="s">
        <v>162</v>
      </c>
      <c r="B29" s="278"/>
      <c r="C29" s="278"/>
      <c r="D29" s="279"/>
      <c r="E29" s="223">
        <f>E27+E28</f>
        <v>-24471.84</v>
      </c>
    </row>
    <row r="30" spans="1:5">
      <c r="A30" s="232"/>
      <c r="B30" s="232"/>
      <c r="C30" s="232"/>
      <c r="D30" s="232"/>
      <c r="E30" s="233"/>
    </row>
    <row r="31" spans="1:5">
      <c r="A31" s="281" t="s">
        <v>166</v>
      </c>
      <c r="B31" s="281"/>
      <c r="C31" s="281"/>
      <c r="D31" s="281"/>
      <c r="E31" s="281"/>
    </row>
    <row r="32" spans="1:5" ht="16.2" thickBot="1"/>
    <row r="33" spans="1:5" ht="16.8" thickBot="1">
      <c r="D33" s="211" t="s">
        <v>156</v>
      </c>
    </row>
    <row r="34" spans="1:5" ht="31.8" thickBot="1">
      <c r="A34" s="212"/>
      <c r="B34" s="213" t="s">
        <v>157</v>
      </c>
      <c r="C34" s="214" t="s">
        <v>158</v>
      </c>
      <c r="D34" s="215" t="s">
        <v>159</v>
      </c>
      <c r="E34" s="227" t="s">
        <v>84</v>
      </c>
    </row>
    <row r="35" spans="1:5">
      <c r="A35" s="218" t="s">
        <v>160</v>
      </c>
      <c r="B35" s="228">
        <v>26070</v>
      </c>
      <c r="C35" s="220">
        <v>8063.6</v>
      </c>
      <c r="D35" s="220">
        <v>25629.84</v>
      </c>
      <c r="E35" s="229">
        <f>SUM(B35-C35-D35)</f>
        <v>-7623.4399999999987</v>
      </c>
    </row>
    <row r="36" spans="1:5" ht="16.2" thickBot="1">
      <c r="A36" s="222" t="s">
        <v>161</v>
      </c>
      <c r="B36" s="230">
        <v>380</v>
      </c>
      <c r="C36" s="220">
        <v>116.93</v>
      </c>
      <c r="D36" s="220">
        <v>371.63</v>
      </c>
      <c r="E36" s="231">
        <f>SUM(B36-C36-D36)</f>
        <v>-108.56</v>
      </c>
    </row>
    <row r="37" spans="1:5">
      <c r="A37" s="277" t="s">
        <v>162</v>
      </c>
      <c r="B37" s="278"/>
      <c r="C37" s="278"/>
      <c r="D37" s="279"/>
      <c r="E37" s="223">
        <f>E35+E36</f>
        <v>-7731.9999999999991</v>
      </c>
    </row>
    <row r="38" spans="1:5">
      <c r="A38" s="232"/>
      <c r="B38" s="232"/>
      <c r="C38" s="232"/>
      <c r="D38" s="232"/>
      <c r="E38" s="233"/>
    </row>
    <row r="39" spans="1:5">
      <c r="A39" s="281" t="s">
        <v>167</v>
      </c>
      <c r="B39" s="281"/>
      <c r="C39" s="281"/>
      <c r="D39" s="281"/>
      <c r="E39" s="281"/>
    </row>
    <row r="40" spans="1:5" ht="16.2" thickBot="1"/>
    <row r="41" spans="1:5" ht="16.8" thickBot="1">
      <c r="D41" s="211" t="s">
        <v>156</v>
      </c>
    </row>
    <row r="42" spans="1:5" ht="31.8" thickBot="1">
      <c r="A42" s="212"/>
      <c r="B42" s="213" t="s">
        <v>157</v>
      </c>
      <c r="C42" s="214" t="s">
        <v>158</v>
      </c>
      <c r="D42" s="215" t="s">
        <v>159</v>
      </c>
      <c r="E42" s="227" t="s">
        <v>84</v>
      </c>
    </row>
    <row r="43" spans="1:5">
      <c r="A43" s="218" t="s">
        <v>160</v>
      </c>
      <c r="B43" s="228">
        <v>2240</v>
      </c>
      <c r="C43" s="220">
        <v>1740.81</v>
      </c>
      <c r="D43" s="220">
        <v>5222.43</v>
      </c>
      <c r="E43" s="229">
        <f>SUM(B43-C43-D43)</f>
        <v>-4723.24</v>
      </c>
    </row>
    <row r="44" spans="1:5" ht="16.2" thickBot="1">
      <c r="A44" s="222" t="s">
        <v>161</v>
      </c>
      <c r="B44" s="230">
        <v>30</v>
      </c>
      <c r="C44" s="220">
        <v>25.26</v>
      </c>
      <c r="D44" s="220">
        <v>75.73</v>
      </c>
      <c r="E44" s="231">
        <f>SUM(B44-C44-D44)</f>
        <v>-70.990000000000009</v>
      </c>
    </row>
    <row r="45" spans="1:5">
      <c r="A45" s="277" t="s">
        <v>162</v>
      </c>
      <c r="B45" s="278"/>
      <c r="C45" s="278"/>
      <c r="D45" s="279"/>
      <c r="E45" s="223">
        <f>E43+E44</f>
        <v>-4794.2299999999996</v>
      </c>
    </row>
    <row r="48" spans="1:5">
      <c r="E48" s="234">
        <f>SUM(E21-E29-E37-E45)</f>
        <v>57205.440000000002</v>
      </c>
    </row>
  </sheetData>
  <mergeCells count="13">
    <mergeCell ref="A15:E15"/>
    <mergeCell ref="A1:E1"/>
    <mergeCell ref="A2:E2"/>
    <mergeCell ref="A4:E4"/>
    <mergeCell ref="A6:E6"/>
    <mergeCell ref="A11:D11"/>
    <mergeCell ref="A45:D45"/>
    <mergeCell ref="A21:D21"/>
    <mergeCell ref="A23:E23"/>
    <mergeCell ref="A29:D29"/>
    <mergeCell ref="A31:E31"/>
    <mergeCell ref="A37:D37"/>
    <mergeCell ref="A39:E39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E8CD-5ECF-4735-BC3B-B96D940DE534}">
  <sheetPr>
    <pageSetUpPr fitToPage="1"/>
  </sheetPr>
  <dimension ref="A1:I31"/>
  <sheetViews>
    <sheetView zoomScaleNormal="100" workbookViewId="0">
      <selection activeCell="I12" sqref="I12"/>
    </sheetView>
  </sheetViews>
  <sheetFormatPr defaultRowHeight="14.4"/>
  <cols>
    <col min="1" max="1" width="4.44140625" style="128" customWidth="1"/>
    <col min="2" max="2" width="42.44140625" style="128" customWidth="1"/>
    <col min="3" max="3" width="12.88671875" style="128" customWidth="1"/>
    <col min="4" max="4" width="13.6640625" style="128" customWidth="1"/>
    <col min="5" max="5" width="13" style="128" customWidth="1"/>
    <col min="6" max="7" width="15.44140625" style="128" customWidth="1"/>
    <col min="8" max="8" width="14.5546875" style="128" customWidth="1"/>
    <col min="9" max="9" width="15" style="128" customWidth="1"/>
    <col min="10" max="256" width="8.88671875" style="128"/>
    <col min="257" max="257" width="4.44140625" style="128" customWidth="1"/>
    <col min="258" max="258" width="42.44140625" style="128" customWidth="1"/>
    <col min="259" max="259" width="12.88671875" style="128" customWidth="1"/>
    <col min="260" max="260" width="13.6640625" style="128" customWidth="1"/>
    <col min="261" max="261" width="13" style="128" customWidth="1"/>
    <col min="262" max="263" width="15.44140625" style="128" customWidth="1"/>
    <col min="264" max="264" width="14.5546875" style="128" customWidth="1"/>
    <col min="265" max="265" width="15" style="128" customWidth="1"/>
    <col min="266" max="512" width="8.88671875" style="128"/>
    <col min="513" max="513" width="4.44140625" style="128" customWidth="1"/>
    <col min="514" max="514" width="42.44140625" style="128" customWidth="1"/>
    <col min="515" max="515" width="12.88671875" style="128" customWidth="1"/>
    <col min="516" max="516" width="13.6640625" style="128" customWidth="1"/>
    <col min="517" max="517" width="13" style="128" customWidth="1"/>
    <col min="518" max="519" width="15.44140625" style="128" customWidth="1"/>
    <col min="520" max="520" width="14.5546875" style="128" customWidth="1"/>
    <col min="521" max="521" width="15" style="128" customWidth="1"/>
    <col min="522" max="768" width="8.88671875" style="128"/>
    <col min="769" max="769" width="4.44140625" style="128" customWidth="1"/>
    <col min="770" max="770" width="42.44140625" style="128" customWidth="1"/>
    <col min="771" max="771" width="12.88671875" style="128" customWidth="1"/>
    <col min="772" max="772" width="13.6640625" style="128" customWidth="1"/>
    <col min="773" max="773" width="13" style="128" customWidth="1"/>
    <col min="774" max="775" width="15.44140625" style="128" customWidth="1"/>
    <col min="776" max="776" width="14.5546875" style="128" customWidth="1"/>
    <col min="777" max="777" width="15" style="128" customWidth="1"/>
    <col min="778" max="1024" width="8.88671875" style="128"/>
    <col min="1025" max="1025" width="4.44140625" style="128" customWidth="1"/>
    <col min="1026" max="1026" width="42.44140625" style="128" customWidth="1"/>
    <col min="1027" max="1027" width="12.88671875" style="128" customWidth="1"/>
    <col min="1028" max="1028" width="13.6640625" style="128" customWidth="1"/>
    <col min="1029" max="1029" width="13" style="128" customWidth="1"/>
    <col min="1030" max="1031" width="15.44140625" style="128" customWidth="1"/>
    <col min="1032" max="1032" width="14.5546875" style="128" customWidth="1"/>
    <col min="1033" max="1033" width="15" style="128" customWidth="1"/>
    <col min="1034" max="1280" width="8.88671875" style="128"/>
    <col min="1281" max="1281" width="4.44140625" style="128" customWidth="1"/>
    <col min="1282" max="1282" width="42.44140625" style="128" customWidth="1"/>
    <col min="1283" max="1283" width="12.88671875" style="128" customWidth="1"/>
    <col min="1284" max="1284" width="13.6640625" style="128" customWidth="1"/>
    <col min="1285" max="1285" width="13" style="128" customWidth="1"/>
    <col min="1286" max="1287" width="15.44140625" style="128" customWidth="1"/>
    <col min="1288" max="1288" width="14.5546875" style="128" customWidth="1"/>
    <col min="1289" max="1289" width="15" style="128" customWidth="1"/>
    <col min="1290" max="1536" width="8.88671875" style="128"/>
    <col min="1537" max="1537" width="4.44140625" style="128" customWidth="1"/>
    <col min="1538" max="1538" width="42.44140625" style="128" customWidth="1"/>
    <col min="1539" max="1539" width="12.88671875" style="128" customWidth="1"/>
    <col min="1540" max="1540" width="13.6640625" style="128" customWidth="1"/>
    <col min="1541" max="1541" width="13" style="128" customWidth="1"/>
    <col min="1542" max="1543" width="15.44140625" style="128" customWidth="1"/>
    <col min="1544" max="1544" width="14.5546875" style="128" customWidth="1"/>
    <col min="1545" max="1545" width="15" style="128" customWidth="1"/>
    <col min="1546" max="1792" width="8.88671875" style="128"/>
    <col min="1793" max="1793" width="4.44140625" style="128" customWidth="1"/>
    <col min="1794" max="1794" width="42.44140625" style="128" customWidth="1"/>
    <col min="1795" max="1795" width="12.88671875" style="128" customWidth="1"/>
    <col min="1796" max="1796" width="13.6640625" style="128" customWidth="1"/>
    <col min="1797" max="1797" width="13" style="128" customWidth="1"/>
    <col min="1798" max="1799" width="15.44140625" style="128" customWidth="1"/>
    <col min="1800" max="1800" width="14.5546875" style="128" customWidth="1"/>
    <col min="1801" max="1801" width="15" style="128" customWidth="1"/>
    <col min="1802" max="2048" width="8.88671875" style="128"/>
    <col min="2049" max="2049" width="4.44140625" style="128" customWidth="1"/>
    <col min="2050" max="2050" width="42.44140625" style="128" customWidth="1"/>
    <col min="2051" max="2051" width="12.88671875" style="128" customWidth="1"/>
    <col min="2052" max="2052" width="13.6640625" style="128" customWidth="1"/>
    <col min="2053" max="2053" width="13" style="128" customWidth="1"/>
    <col min="2054" max="2055" width="15.44140625" style="128" customWidth="1"/>
    <col min="2056" max="2056" width="14.5546875" style="128" customWidth="1"/>
    <col min="2057" max="2057" width="15" style="128" customWidth="1"/>
    <col min="2058" max="2304" width="8.88671875" style="128"/>
    <col min="2305" max="2305" width="4.44140625" style="128" customWidth="1"/>
    <col min="2306" max="2306" width="42.44140625" style="128" customWidth="1"/>
    <col min="2307" max="2307" width="12.88671875" style="128" customWidth="1"/>
    <col min="2308" max="2308" width="13.6640625" style="128" customWidth="1"/>
    <col min="2309" max="2309" width="13" style="128" customWidth="1"/>
    <col min="2310" max="2311" width="15.44140625" style="128" customWidth="1"/>
    <col min="2312" max="2312" width="14.5546875" style="128" customWidth="1"/>
    <col min="2313" max="2313" width="15" style="128" customWidth="1"/>
    <col min="2314" max="2560" width="8.88671875" style="128"/>
    <col min="2561" max="2561" width="4.44140625" style="128" customWidth="1"/>
    <col min="2562" max="2562" width="42.44140625" style="128" customWidth="1"/>
    <col min="2563" max="2563" width="12.88671875" style="128" customWidth="1"/>
    <col min="2564" max="2564" width="13.6640625" style="128" customWidth="1"/>
    <col min="2565" max="2565" width="13" style="128" customWidth="1"/>
    <col min="2566" max="2567" width="15.44140625" style="128" customWidth="1"/>
    <col min="2568" max="2568" width="14.5546875" style="128" customWidth="1"/>
    <col min="2569" max="2569" width="15" style="128" customWidth="1"/>
    <col min="2570" max="2816" width="8.88671875" style="128"/>
    <col min="2817" max="2817" width="4.44140625" style="128" customWidth="1"/>
    <col min="2818" max="2818" width="42.44140625" style="128" customWidth="1"/>
    <col min="2819" max="2819" width="12.88671875" style="128" customWidth="1"/>
    <col min="2820" max="2820" width="13.6640625" style="128" customWidth="1"/>
    <col min="2821" max="2821" width="13" style="128" customWidth="1"/>
    <col min="2822" max="2823" width="15.44140625" style="128" customWidth="1"/>
    <col min="2824" max="2824" width="14.5546875" style="128" customWidth="1"/>
    <col min="2825" max="2825" width="15" style="128" customWidth="1"/>
    <col min="2826" max="3072" width="8.88671875" style="128"/>
    <col min="3073" max="3073" width="4.44140625" style="128" customWidth="1"/>
    <col min="3074" max="3074" width="42.44140625" style="128" customWidth="1"/>
    <col min="3075" max="3075" width="12.88671875" style="128" customWidth="1"/>
    <col min="3076" max="3076" width="13.6640625" style="128" customWidth="1"/>
    <col min="3077" max="3077" width="13" style="128" customWidth="1"/>
    <col min="3078" max="3079" width="15.44140625" style="128" customWidth="1"/>
    <col min="3080" max="3080" width="14.5546875" style="128" customWidth="1"/>
    <col min="3081" max="3081" width="15" style="128" customWidth="1"/>
    <col min="3082" max="3328" width="8.88671875" style="128"/>
    <col min="3329" max="3329" width="4.44140625" style="128" customWidth="1"/>
    <col min="3330" max="3330" width="42.44140625" style="128" customWidth="1"/>
    <col min="3331" max="3331" width="12.88671875" style="128" customWidth="1"/>
    <col min="3332" max="3332" width="13.6640625" style="128" customWidth="1"/>
    <col min="3333" max="3333" width="13" style="128" customWidth="1"/>
    <col min="3334" max="3335" width="15.44140625" style="128" customWidth="1"/>
    <col min="3336" max="3336" width="14.5546875" style="128" customWidth="1"/>
    <col min="3337" max="3337" width="15" style="128" customWidth="1"/>
    <col min="3338" max="3584" width="8.88671875" style="128"/>
    <col min="3585" max="3585" width="4.44140625" style="128" customWidth="1"/>
    <col min="3586" max="3586" width="42.44140625" style="128" customWidth="1"/>
    <col min="3587" max="3587" width="12.88671875" style="128" customWidth="1"/>
    <col min="3588" max="3588" width="13.6640625" style="128" customWidth="1"/>
    <col min="3589" max="3589" width="13" style="128" customWidth="1"/>
    <col min="3590" max="3591" width="15.44140625" style="128" customWidth="1"/>
    <col min="3592" max="3592" width="14.5546875" style="128" customWidth="1"/>
    <col min="3593" max="3593" width="15" style="128" customWidth="1"/>
    <col min="3594" max="3840" width="8.88671875" style="128"/>
    <col min="3841" max="3841" width="4.44140625" style="128" customWidth="1"/>
    <col min="3842" max="3842" width="42.44140625" style="128" customWidth="1"/>
    <col min="3843" max="3843" width="12.88671875" style="128" customWidth="1"/>
    <col min="3844" max="3844" width="13.6640625" style="128" customWidth="1"/>
    <col min="3845" max="3845" width="13" style="128" customWidth="1"/>
    <col min="3846" max="3847" width="15.44140625" style="128" customWidth="1"/>
    <col min="3848" max="3848" width="14.5546875" style="128" customWidth="1"/>
    <col min="3849" max="3849" width="15" style="128" customWidth="1"/>
    <col min="3850" max="4096" width="8.88671875" style="128"/>
    <col min="4097" max="4097" width="4.44140625" style="128" customWidth="1"/>
    <col min="4098" max="4098" width="42.44140625" style="128" customWidth="1"/>
    <col min="4099" max="4099" width="12.88671875" style="128" customWidth="1"/>
    <col min="4100" max="4100" width="13.6640625" style="128" customWidth="1"/>
    <col min="4101" max="4101" width="13" style="128" customWidth="1"/>
    <col min="4102" max="4103" width="15.44140625" style="128" customWidth="1"/>
    <col min="4104" max="4104" width="14.5546875" style="128" customWidth="1"/>
    <col min="4105" max="4105" width="15" style="128" customWidth="1"/>
    <col min="4106" max="4352" width="8.88671875" style="128"/>
    <col min="4353" max="4353" width="4.44140625" style="128" customWidth="1"/>
    <col min="4354" max="4354" width="42.44140625" style="128" customWidth="1"/>
    <col min="4355" max="4355" width="12.88671875" style="128" customWidth="1"/>
    <col min="4356" max="4356" width="13.6640625" style="128" customWidth="1"/>
    <col min="4357" max="4357" width="13" style="128" customWidth="1"/>
    <col min="4358" max="4359" width="15.44140625" style="128" customWidth="1"/>
    <col min="4360" max="4360" width="14.5546875" style="128" customWidth="1"/>
    <col min="4361" max="4361" width="15" style="128" customWidth="1"/>
    <col min="4362" max="4608" width="8.88671875" style="128"/>
    <col min="4609" max="4609" width="4.44140625" style="128" customWidth="1"/>
    <col min="4610" max="4610" width="42.44140625" style="128" customWidth="1"/>
    <col min="4611" max="4611" width="12.88671875" style="128" customWidth="1"/>
    <col min="4612" max="4612" width="13.6640625" style="128" customWidth="1"/>
    <col min="4613" max="4613" width="13" style="128" customWidth="1"/>
    <col min="4614" max="4615" width="15.44140625" style="128" customWidth="1"/>
    <col min="4616" max="4616" width="14.5546875" style="128" customWidth="1"/>
    <col min="4617" max="4617" width="15" style="128" customWidth="1"/>
    <col min="4618" max="4864" width="8.88671875" style="128"/>
    <col min="4865" max="4865" width="4.44140625" style="128" customWidth="1"/>
    <col min="4866" max="4866" width="42.44140625" style="128" customWidth="1"/>
    <col min="4867" max="4867" width="12.88671875" style="128" customWidth="1"/>
    <col min="4868" max="4868" width="13.6640625" style="128" customWidth="1"/>
    <col min="4869" max="4869" width="13" style="128" customWidth="1"/>
    <col min="4870" max="4871" width="15.44140625" style="128" customWidth="1"/>
    <col min="4872" max="4872" width="14.5546875" style="128" customWidth="1"/>
    <col min="4873" max="4873" width="15" style="128" customWidth="1"/>
    <col min="4874" max="5120" width="8.88671875" style="128"/>
    <col min="5121" max="5121" width="4.44140625" style="128" customWidth="1"/>
    <col min="5122" max="5122" width="42.44140625" style="128" customWidth="1"/>
    <col min="5123" max="5123" width="12.88671875" style="128" customWidth="1"/>
    <col min="5124" max="5124" width="13.6640625" style="128" customWidth="1"/>
    <col min="5125" max="5125" width="13" style="128" customWidth="1"/>
    <col min="5126" max="5127" width="15.44140625" style="128" customWidth="1"/>
    <col min="5128" max="5128" width="14.5546875" style="128" customWidth="1"/>
    <col min="5129" max="5129" width="15" style="128" customWidth="1"/>
    <col min="5130" max="5376" width="8.88671875" style="128"/>
    <col min="5377" max="5377" width="4.44140625" style="128" customWidth="1"/>
    <col min="5378" max="5378" width="42.44140625" style="128" customWidth="1"/>
    <col min="5379" max="5379" width="12.88671875" style="128" customWidth="1"/>
    <col min="5380" max="5380" width="13.6640625" style="128" customWidth="1"/>
    <col min="5381" max="5381" width="13" style="128" customWidth="1"/>
    <col min="5382" max="5383" width="15.44140625" style="128" customWidth="1"/>
    <col min="5384" max="5384" width="14.5546875" style="128" customWidth="1"/>
    <col min="5385" max="5385" width="15" style="128" customWidth="1"/>
    <col min="5386" max="5632" width="8.88671875" style="128"/>
    <col min="5633" max="5633" width="4.44140625" style="128" customWidth="1"/>
    <col min="5634" max="5634" width="42.44140625" style="128" customWidth="1"/>
    <col min="5635" max="5635" width="12.88671875" style="128" customWidth="1"/>
    <col min="5636" max="5636" width="13.6640625" style="128" customWidth="1"/>
    <col min="5637" max="5637" width="13" style="128" customWidth="1"/>
    <col min="5638" max="5639" width="15.44140625" style="128" customWidth="1"/>
    <col min="5640" max="5640" width="14.5546875" style="128" customWidth="1"/>
    <col min="5641" max="5641" width="15" style="128" customWidth="1"/>
    <col min="5642" max="5888" width="8.88671875" style="128"/>
    <col min="5889" max="5889" width="4.44140625" style="128" customWidth="1"/>
    <col min="5890" max="5890" width="42.44140625" style="128" customWidth="1"/>
    <col min="5891" max="5891" width="12.88671875" style="128" customWidth="1"/>
    <col min="5892" max="5892" width="13.6640625" style="128" customWidth="1"/>
    <col min="5893" max="5893" width="13" style="128" customWidth="1"/>
    <col min="5894" max="5895" width="15.44140625" style="128" customWidth="1"/>
    <col min="5896" max="5896" width="14.5546875" style="128" customWidth="1"/>
    <col min="5897" max="5897" width="15" style="128" customWidth="1"/>
    <col min="5898" max="6144" width="8.88671875" style="128"/>
    <col min="6145" max="6145" width="4.44140625" style="128" customWidth="1"/>
    <col min="6146" max="6146" width="42.44140625" style="128" customWidth="1"/>
    <col min="6147" max="6147" width="12.88671875" style="128" customWidth="1"/>
    <col min="6148" max="6148" width="13.6640625" style="128" customWidth="1"/>
    <col min="6149" max="6149" width="13" style="128" customWidth="1"/>
    <col min="6150" max="6151" width="15.44140625" style="128" customWidth="1"/>
    <col min="6152" max="6152" width="14.5546875" style="128" customWidth="1"/>
    <col min="6153" max="6153" width="15" style="128" customWidth="1"/>
    <col min="6154" max="6400" width="8.88671875" style="128"/>
    <col min="6401" max="6401" width="4.44140625" style="128" customWidth="1"/>
    <col min="6402" max="6402" width="42.44140625" style="128" customWidth="1"/>
    <col min="6403" max="6403" width="12.88671875" style="128" customWidth="1"/>
    <col min="6404" max="6404" width="13.6640625" style="128" customWidth="1"/>
    <col min="6405" max="6405" width="13" style="128" customWidth="1"/>
    <col min="6406" max="6407" width="15.44140625" style="128" customWidth="1"/>
    <col min="6408" max="6408" width="14.5546875" style="128" customWidth="1"/>
    <col min="6409" max="6409" width="15" style="128" customWidth="1"/>
    <col min="6410" max="6656" width="8.88671875" style="128"/>
    <col min="6657" max="6657" width="4.44140625" style="128" customWidth="1"/>
    <col min="6658" max="6658" width="42.44140625" style="128" customWidth="1"/>
    <col min="6659" max="6659" width="12.88671875" style="128" customWidth="1"/>
    <col min="6660" max="6660" width="13.6640625" style="128" customWidth="1"/>
    <col min="6661" max="6661" width="13" style="128" customWidth="1"/>
    <col min="6662" max="6663" width="15.44140625" style="128" customWidth="1"/>
    <col min="6664" max="6664" width="14.5546875" style="128" customWidth="1"/>
    <col min="6665" max="6665" width="15" style="128" customWidth="1"/>
    <col min="6666" max="6912" width="8.88671875" style="128"/>
    <col min="6913" max="6913" width="4.44140625" style="128" customWidth="1"/>
    <col min="6914" max="6914" width="42.44140625" style="128" customWidth="1"/>
    <col min="6915" max="6915" width="12.88671875" style="128" customWidth="1"/>
    <col min="6916" max="6916" width="13.6640625" style="128" customWidth="1"/>
    <col min="6917" max="6917" width="13" style="128" customWidth="1"/>
    <col min="6918" max="6919" width="15.44140625" style="128" customWidth="1"/>
    <col min="6920" max="6920" width="14.5546875" style="128" customWidth="1"/>
    <col min="6921" max="6921" width="15" style="128" customWidth="1"/>
    <col min="6922" max="7168" width="8.88671875" style="128"/>
    <col min="7169" max="7169" width="4.44140625" style="128" customWidth="1"/>
    <col min="7170" max="7170" width="42.44140625" style="128" customWidth="1"/>
    <col min="7171" max="7171" width="12.88671875" style="128" customWidth="1"/>
    <col min="7172" max="7172" width="13.6640625" style="128" customWidth="1"/>
    <col min="7173" max="7173" width="13" style="128" customWidth="1"/>
    <col min="7174" max="7175" width="15.44140625" style="128" customWidth="1"/>
    <col min="7176" max="7176" width="14.5546875" style="128" customWidth="1"/>
    <col min="7177" max="7177" width="15" style="128" customWidth="1"/>
    <col min="7178" max="7424" width="8.88671875" style="128"/>
    <col min="7425" max="7425" width="4.44140625" style="128" customWidth="1"/>
    <col min="7426" max="7426" width="42.44140625" style="128" customWidth="1"/>
    <col min="7427" max="7427" width="12.88671875" style="128" customWidth="1"/>
    <col min="7428" max="7428" width="13.6640625" style="128" customWidth="1"/>
    <col min="7429" max="7429" width="13" style="128" customWidth="1"/>
    <col min="7430" max="7431" width="15.44140625" style="128" customWidth="1"/>
    <col min="7432" max="7432" width="14.5546875" style="128" customWidth="1"/>
    <col min="7433" max="7433" width="15" style="128" customWidth="1"/>
    <col min="7434" max="7680" width="8.88671875" style="128"/>
    <col min="7681" max="7681" width="4.44140625" style="128" customWidth="1"/>
    <col min="7682" max="7682" width="42.44140625" style="128" customWidth="1"/>
    <col min="7683" max="7683" width="12.88671875" style="128" customWidth="1"/>
    <col min="7684" max="7684" width="13.6640625" style="128" customWidth="1"/>
    <col min="7685" max="7685" width="13" style="128" customWidth="1"/>
    <col min="7686" max="7687" width="15.44140625" style="128" customWidth="1"/>
    <col min="7688" max="7688" width="14.5546875" style="128" customWidth="1"/>
    <col min="7689" max="7689" width="15" style="128" customWidth="1"/>
    <col min="7690" max="7936" width="8.88671875" style="128"/>
    <col min="7937" max="7937" width="4.44140625" style="128" customWidth="1"/>
    <col min="7938" max="7938" width="42.44140625" style="128" customWidth="1"/>
    <col min="7939" max="7939" width="12.88671875" style="128" customWidth="1"/>
    <col min="7940" max="7940" width="13.6640625" style="128" customWidth="1"/>
    <col min="7941" max="7941" width="13" style="128" customWidth="1"/>
    <col min="7942" max="7943" width="15.44140625" style="128" customWidth="1"/>
    <col min="7944" max="7944" width="14.5546875" style="128" customWidth="1"/>
    <col min="7945" max="7945" width="15" style="128" customWidth="1"/>
    <col min="7946" max="8192" width="8.88671875" style="128"/>
    <col min="8193" max="8193" width="4.44140625" style="128" customWidth="1"/>
    <col min="8194" max="8194" width="42.44140625" style="128" customWidth="1"/>
    <col min="8195" max="8195" width="12.88671875" style="128" customWidth="1"/>
    <col min="8196" max="8196" width="13.6640625" style="128" customWidth="1"/>
    <col min="8197" max="8197" width="13" style="128" customWidth="1"/>
    <col min="8198" max="8199" width="15.44140625" style="128" customWidth="1"/>
    <col min="8200" max="8200" width="14.5546875" style="128" customWidth="1"/>
    <col min="8201" max="8201" width="15" style="128" customWidth="1"/>
    <col min="8202" max="8448" width="8.88671875" style="128"/>
    <col min="8449" max="8449" width="4.44140625" style="128" customWidth="1"/>
    <col min="8450" max="8450" width="42.44140625" style="128" customWidth="1"/>
    <col min="8451" max="8451" width="12.88671875" style="128" customWidth="1"/>
    <col min="8452" max="8452" width="13.6640625" style="128" customWidth="1"/>
    <col min="8453" max="8453" width="13" style="128" customWidth="1"/>
    <col min="8454" max="8455" width="15.44140625" style="128" customWidth="1"/>
    <col min="8456" max="8456" width="14.5546875" style="128" customWidth="1"/>
    <col min="8457" max="8457" width="15" style="128" customWidth="1"/>
    <col min="8458" max="8704" width="8.88671875" style="128"/>
    <col min="8705" max="8705" width="4.44140625" style="128" customWidth="1"/>
    <col min="8706" max="8706" width="42.44140625" style="128" customWidth="1"/>
    <col min="8707" max="8707" width="12.88671875" style="128" customWidth="1"/>
    <col min="8708" max="8708" width="13.6640625" style="128" customWidth="1"/>
    <col min="8709" max="8709" width="13" style="128" customWidth="1"/>
    <col min="8710" max="8711" width="15.44140625" style="128" customWidth="1"/>
    <col min="8712" max="8712" width="14.5546875" style="128" customWidth="1"/>
    <col min="8713" max="8713" width="15" style="128" customWidth="1"/>
    <col min="8714" max="8960" width="8.88671875" style="128"/>
    <col min="8961" max="8961" width="4.44140625" style="128" customWidth="1"/>
    <col min="8962" max="8962" width="42.44140625" style="128" customWidth="1"/>
    <col min="8963" max="8963" width="12.88671875" style="128" customWidth="1"/>
    <col min="8964" max="8964" width="13.6640625" style="128" customWidth="1"/>
    <col min="8965" max="8965" width="13" style="128" customWidth="1"/>
    <col min="8966" max="8967" width="15.44140625" style="128" customWidth="1"/>
    <col min="8968" max="8968" width="14.5546875" style="128" customWidth="1"/>
    <col min="8969" max="8969" width="15" style="128" customWidth="1"/>
    <col min="8970" max="9216" width="8.88671875" style="128"/>
    <col min="9217" max="9217" width="4.44140625" style="128" customWidth="1"/>
    <col min="9218" max="9218" width="42.44140625" style="128" customWidth="1"/>
    <col min="9219" max="9219" width="12.88671875" style="128" customWidth="1"/>
    <col min="9220" max="9220" width="13.6640625" style="128" customWidth="1"/>
    <col min="9221" max="9221" width="13" style="128" customWidth="1"/>
    <col min="9222" max="9223" width="15.44140625" style="128" customWidth="1"/>
    <col min="9224" max="9224" width="14.5546875" style="128" customWidth="1"/>
    <col min="9225" max="9225" width="15" style="128" customWidth="1"/>
    <col min="9226" max="9472" width="8.88671875" style="128"/>
    <col min="9473" max="9473" width="4.44140625" style="128" customWidth="1"/>
    <col min="9474" max="9474" width="42.44140625" style="128" customWidth="1"/>
    <col min="9475" max="9475" width="12.88671875" style="128" customWidth="1"/>
    <col min="9476" max="9476" width="13.6640625" style="128" customWidth="1"/>
    <col min="9477" max="9477" width="13" style="128" customWidth="1"/>
    <col min="9478" max="9479" width="15.44140625" style="128" customWidth="1"/>
    <col min="9480" max="9480" width="14.5546875" style="128" customWidth="1"/>
    <col min="9481" max="9481" width="15" style="128" customWidth="1"/>
    <col min="9482" max="9728" width="8.88671875" style="128"/>
    <col min="9729" max="9729" width="4.44140625" style="128" customWidth="1"/>
    <col min="9730" max="9730" width="42.44140625" style="128" customWidth="1"/>
    <col min="9731" max="9731" width="12.88671875" style="128" customWidth="1"/>
    <col min="9732" max="9732" width="13.6640625" style="128" customWidth="1"/>
    <col min="9733" max="9733" width="13" style="128" customWidth="1"/>
    <col min="9734" max="9735" width="15.44140625" style="128" customWidth="1"/>
    <col min="9736" max="9736" width="14.5546875" style="128" customWidth="1"/>
    <col min="9737" max="9737" width="15" style="128" customWidth="1"/>
    <col min="9738" max="9984" width="8.88671875" style="128"/>
    <col min="9985" max="9985" width="4.44140625" style="128" customWidth="1"/>
    <col min="9986" max="9986" width="42.44140625" style="128" customWidth="1"/>
    <col min="9987" max="9987" width="12.88671875" style="128" customWidth="1"/>
    <col min="9988" max="9988" width="13.6640625" style="128" customWidth="1"/>
    <col min="9989" max="9989" width="13" style="128" customWidth="1"/>
    <col min="9990" max="9991" width="15.44140625" style="128" customWidth="1"/>
    <col min="9992" max="9992" width="14.5546875" style="128" customWidth="1"/>
    <col min="9993" max="9993" width="15" style="128" customWidth="1"/>
    <col min="9994" max="10240" width="8.88671875" style="128"/>
    <col min="10241" max="10241" width="4.44140625" style="128" customWidth="1"/>
    <col min="10242" max="10242" width="42.44140625" style="128" customWidth="1"/>
    <col min="10243" max="10243" width="12.88671875" style="128" customWidth="1"/>
    <col min="10244" max="10244" width="13.6640625" style="128" customWidth="1"/>
    <col min="10245" max="10245" width="13" style="128" customWidth="1"/>
    <col min="10246" max="10247" width="15.44140625" style="128" customWidth="1"/>
    <col min="10248" max="10248" width="14.5546875" style="128" customWidth="1"/>
    <col min="10249" max="10249" width="15" style="128" customWidth="1"/>
    <col min="10250" max="10496" width="8.88671875" style="128"/>
    <col min="10497" max="10497" width="4.44140625" style="128" customWidth="1"/>
    <col min="10498" max="10498" width="42.44140625" style="128" customWidth="1"/>
    <col min="10499" max="10499" width="12.88671875" style="128" customWidth="1"/>
    <col min="10500" max="10500" width="13.6640625" style="128" customWidth="1"/>
    <col min="10501" max="10501" width="13" style="128" customWidth="1"/>
    <col min="10502" max="10503" width="15.44140625" style="128" customWidth="1"/>
    <col min="10504" max="10504" width="14.5546875" style="128" customWidth="1"/>
    <col min="10505" max="10505" width="15" style="128" customWidth="1"/>
    <col min="10506" max="10752" width="8.88671875" style="128"/>
    <col min="10753" max="10753" width="4.44140625" style="128" customWidth="1"/>
    <col min="10754" max="10754" width="42.44140625" style="128" customWidth="1"/>
    <col min="10755" max="10755" width="12.88671875" style="128" customWidth="1"/>
    <col min="10756" max="10756" width="13.6640625" style="128" customWidth="1"/>
    <col min="10757" max="10757" width="13" style="128" customWidth="1"/>
    <col min="10758" max="10759" width="15.44140625" style="128" customWidth="1"/>
    <col min="10760" max="10760" width="14.5546875" style="128" customWidth="1"/>
    <col min="10761" max="10761" width="15" style="128" customWidth="1"/>
    <col min="10762" max="11008" width="8.88671875" style="128"/>
    <col min="11009" max="11009" width="4.44140625" style="128" customWidth="1"/>
    <col min="11010" max="11010" width="42.44140625" style="128" customWidth="1"/>
    <col min="11011" max="11011" width="12.88671875" style="128" customWidth="1"/>
    <col min="11012" max="11012" width="13.6640625" style="128" customWidth="1"/>
    <col min="11013" max="11013" width="13" style="128" customWidth="1"/>
    <col min="11014" max="11015" width="15.44140625" style="128" customWidth="1"/>
    <col min="11016" max="11016" width="14.5546875" style="128" customWidth="1"/>
    <col min="11017" max="11017" width="15" style="128" customWidth="1"/>
    <col min="11018" max="11264" width="8.88671875" style="128"/>
    <col min="11265" max="11265" width="4.44140625" style="128" customWidth="1"/>
    <col min="11266" max="11266" width="42.44140625" style="128" customWidth="1"/>
    <col min="11267" max="11267" width="12.88671875" style="128" customWidth="1"/>
    <col min="11268" max="11268" width="13.6640625" style="128" customWidth="1"/>
    <col min="11269" max="11269" width="13" style="128" customWidth="1"/>
    <col min="11270" max="11271" width="15.44140625" style="128" customWidth="1"/>
    <col min="11272" max="11272" width="14.5546875" style="128" customWidth="1"/>
    <col min="11273" max="11273" width="15" style="128" customWidth="1"/>
    <col min="11274" max="11520" width="8.88671875" style="128"/>
    <col min="11521" max="11521" width="4.44140625" style="128" customWidth="1"/>
    <col min="11522" max="11522" width="42.44140625" style="128" customWidth="1"/>
    <col min="11523" max="11523" width="12.88671875" style="128" customWidth="1"/>
    <col min="11524" max="11524" width="13.6640625" style="128" customWidth="1"/>
    <col min="11525" max="11525" width="13" style="128" customWidth="1"/>
    <col min="11526" max="11527" width="15.44140625" style="128" customWidth="1"/>
    <col min="11528" max="11528" width="14.5546875" style="128" customWidth="1"/>
    <col min="11529" max="11529" width="15" style="128" customWidth="1"/>
    <col min="11530" max="11776" width="8.88671875" style="128"/>
    <col min="11777" max="11777" width="4.44140625" style="128" customWidth="1"/>
    <col min="11778" max="11778" width="42.44140625" style="128" customWidth="1"/>
    <col min="11779" max="11779" width="12.88671875" style="128" customWidth="1"/>
    <col min="11780" max="11780" width="13.6640625" style="128" customWidth="1"/>
    <col min="11781" max="11781" width="13" style="128" customWidth="1"/>
    <col min="11782" max="11783" width="15.44140625" style="128" customWidth="1"/>
    <col min="11784" max="11784" width="14.5546875" style="128" customWidth="1"/>
    <col min="11785" max="11785" width="15" style="128" customWidth="1"/>
    <col min="11786" max="12032" width="8.88671875" style="128"/>
    <col min="12033" max="12033" width="4.44140625" style="128" customWidth="1"/>
    <col min="12034" max="12034" width="42.44140625" style="128" customWidth="1"/>
    <col min="12035" max="12035" width="12.88671875" style="128" customWidth="1"/>
    <col min="12036" max="12036" width="13.6640625" style="128" customWidth="1"/>
    <col min="12037" max="12037" width="13" style="128" customWidth="1"/>
    <col min="12038" max="12039" width="15.44140625" style="128" customWidth="1"/>
    <col min="12040" max="12040" width="14.5546875" style="128" customWidth="1"/>
    <col min="12041" max="12041" width="15" style="128" customWidth="1"/>
    <col min="12042" max="12288" width="8.88671875" style="128"/>
    <col min="12289" max="12289" width="4.44140625" style="128" customWidth="1"/>
    <col min="12290" max="12290" width="42.44140625" style="128" customWidth="1"/>
    <col min="12291" max="12291" width="12.88671875" style="128" customWidth="1"/>
    <col min="12292" max="12292" width="13.6640625" style="128" customWidth="1"/>
    <col min="12293" max="12293" width="13" style="128" customWidth="1"/>
    <col min="12294" max="12295" width="15.44140625" style="128" customWidth="1"/>
    <col min="12296" max="12296" width="14.5546875" style="128" customWidth="1"/>
    <col min="12297" max="12297" width="15" style="128" customWidth="1"/>
    <col min="12298" max="12544" width="8.88671875" style="128"/>
    <col min="12545" max="12545" width="4.44140625" style="128" customWidth="1"/>
    <col min="12546" max="12546" width="42.44140625" style="128" customWidth="1"/>
    <col min="12547" max="12547" width="12.88671875" style="128" customWidth="1"/>
    <col min="12548" max="12548" width="13.6640625" style="128" customWidth="1"/>
    <col min="12549" max="12549" width="13" style="128" customWidth="1"/>
    <col min="12550" max="12551" width="15.44140625" style="128" customWidth="1"/>
    <col min="12552" max="12552" width="14.5546875" style="128" customWidth="1"/>
    <col min="12553" max="12553" width="15" style="128" customWidth="1"/>
    <col min="12554" max="12800" width="8.88671875" style="128"/>
    <col min="12801" max="12801" width="4.44140625" style="128" customWidth="1"/>
    <col min="12802" max="12802" width="42.44140625" style="128" customWidth="1"/>
    <col min="12803" max="12803" width="12.88671875" style="128" customWidth="1"/>
    <col min="12804" max="12804" width="13.6640625" style="128" customWidth="1"/>
    <col min="12805" max="12805" width="13" style="128" customWidth="1"/>
    <col min="12806" max="12807" width="15.44140625" style="128" customWidth="1"/>
    <col min="12808" max="12808" width="14.5546875" style="128" customWidth="1"/>
    <col min="12809" max="12809" width="15" style="128" customWidth="1"/>
    <col min="12810" max="13056" width="8.88671875" style="128"/>
    <col min="13057" max="13057" width="4.44140625" style="128" customWidth="1"/>
    <col min="13058" max="13058" width="42.44140625" style="128" customWidth="1"/>
    <col min="13059" max="13059" width="12.88671875" style="128" customWidth="1"/>
    <col min="13060" max="13060" width="13.6640625" style="128" customWidth="1"/>
    <col min="13061" max="13061" width="13" style="128" customWidth="1"/>
    <col min="13062" max="13063" width="15.44140625" style="128" customWidth="1"/>
    <col min="13064" max="13064" width="14.5546875" style="128" customWidth="1"/>
    <col min="13065" max="13065" width="15" style="128" customWidth="1"/>
    <col min="13066" max="13312" width="8.88671875" style="128"/>
    <col min="13313" max="13313" width="4.44140625" style="128" customWidth="1"/>
    <col min="13314" max="13314" width="42.44140625" style="128" customWidth="1"/>
    <col min="13315" max="13315" width="12.88671875" style="128" customWidth="1"/>
    <col min="13316" max="13316" width="13.6640625" style="128" customWidth="1"/>
    <col min="13317" max="13317" width="13" style="128" customWidth="1"/>
    <col min="13318" max="13319" width="15.44140625" style="128" customWidth="1"/>
    <col min="13320" max="13320" width="14.5546875" style="128" customWidth="1"/>
    <col min="13321" max="13321" width="15" style="128" customWidth="1"/>
    <col min="13322" max="13568" width="8.88671875" style="128"/>
    <col min="13569" max="13569" width="4.44140625" style="128" customWidth="1"/>
    <col min="13570" max="13570" width="42.44140625" style="128" customWidth="1"/>
    <col min="13571" max="13571" width="12.88671875" style="128" customWidth="1"/>
    <col min="13572" max="13572" width="13.6640625" style="128" customWidth="1"/>
    <col min="13573" max="13573" width="13" style="128" customWidth="1"/>
    <col min="13574" max="13575" width="15.44140625" style="128" customWidth="1"/>
    <col min="13576" max="13576" width="14.5546875" style="128" customWidth="1"/>
    <col min="13577" max="13577" width="15" style="128" customWidth="1"/>
    <col min="13578" max="13824" width="8.88671875" style="128"/>
    <col min="13825" max="13825" width="4.44140625" style="128" customWidth="1"/>
    <col min="13826" max="13826" width="42.44140625" style="128" customWidth="1"/>
    <col min="13827" max="13827" width="12.88671875" style="128" customWidth="1"/>
    <col min="13828" max="13828" width="13.6640625" style="128" customWidth="1"/>
    <col min="13829" max="13829" width="13" style="128" customWidth="1"/>
    <col min="13830" max="13831" width="15.44140625" style="128" customWidth="1"/>
    <col min="13832" max="13832" width="14.5546875" style="128" customWidth="1"/>
    <col min="13833" max="13833" width="15" style="128" customWidth="1"/>
    <col min="13834" max="14080" width="8.88671875" style="128"/>
    <col min="14081" max="14081" width="4.44140625" style="128" customWidth="1"/>
    <col min="14082" max="14082" width="42.44140625" style="128" customWidth="1"/>
    <col min="14083" max="14083" width="12.88671875" style="128" customWidth="1"/>
    <col min="14084" max="14084" width="13.6640625" style="128" customWidth="1"/>
    <col min="14085" max="14085" width="13" style="128" customWidth="1"/>
    <col min="14086" max="14087" width="15.44140625" style="128" customWidth="1"/>
    <col min="14088" max="14088" width="14.5546875" style="128" customWidth="1"/>
    <col min="14089" max="14089" width="15" style="128" customWidth="1"/>
    <col min="14090" max="14336" width="8.88671875" style="128"/>
    <col min="14337" max="14337" width="4.44140625" style="128" customWidth="1"/>
    <col min="14338" max="14338" width="42.44140625" style="128" customWidth="1"/>
    <col min="14339" max="14339" width="12.88671875" style="128" customWidth="1"/>
    <col min="14340" max="14340" width="13.6640625" style="128" customWidth="1"/>
    <col min="14341" max="14341" width="13" style="128" customWidth="1"/>
    <col min="14342" max="14343" width="15.44140625" style="128" customWidth="1"/>
    <col min="14344" max="14344" width="14.5546875" style="128" customWidth="1"/>
    <col min="14345" max="14345" width="15" style="128" customWidth="1"/>
    <col min="14346" max="14592" width="8.88671875" style="128"/>
    <col min="14593" max="14593" width="4.44140625" style="128" customWidth="1"/>
    <col min="14594" max="14594" width="42.44140625" style="128" customWidth="1"/>
    <col min="14595" max="14595" width="12.88671875" style="128" customWidth="1"/>
    <col min="14596" max="14596" width="13.6640625" style="128" customWidth="1"/>
    <col min="14597" max="14597" width="13" style="128" customWidth="1"/>
    <col min="14598" max="14599" width="15.44140625" style="128" customWidth="1"/>
    <col min="14600" max="14600" width="14.5546875" style="128" customWidth="1"/>
    <col min="14601" max="14601" width="15" style="128" customWidth="1"/>
    <col min="14602" max="14848" width="8.88671875" style="128"/>
    <col min="14849" max="14849" width="4.44140625" style="128" customWidth="1"/>
    <col min="14850" max="14850" width="42.44140625" style="128" customWidth="1"/>
    <col min="14851" max="14851" width="12.88671875" style="128" customWidth="1"/>
    <col min="14852" max="14852" width="13.6640625" style="128" customWidth="1"/>
    <col min="14853" max="14853" width="13" style="128" customWidth="1"/>
    <col min="14854" max="14855" width="15.44140625" style="128" customWidth="1"/>
    <col min="14856" max="14856" width="14.5546875" style="128" customWidth="1"/>
    <col min="14857" max="14857" width="15" style="128" customWidth="1"/>
    <col min="14858" max="15104" width="8.88671875" style="128"/>
    <col min="15105" max="15105" width="4.44140625" style="128" customWidth="1"/>
    <col min="15106" max="15106" width="42.44140625" style="128" customWidth="1"/>
    <col min="15107" max="15107" width="12.88671875" style="128" customWidth="1"/>
    <col min="15108" max="15108" width="13.6640625" style="128" customWidth="1"/>
    <col min="15109" max="15109" width="13" style="128" customWidth="1"/>
    <col min="15110" max="15111" width="15.44140625" style="128" customWidth="1"/>
    <col min="15112" max="15112" width="14.5546875" style="128" customWidth="1"/>
    <col min="15113" max="15113" width="15" style="128" customWidth="1"/>
    <col min="15114" max="15360" width="8.88671875" style="128"/>
    <col min="15361" max="15361" width="4.44140625" style="128" customWidth="1"/>
    <col min="15362" max="15362" width="42.44140625" style="128" customWidth="1"/>
    <col min="15363" max="15363" width="12.88671875" style="128" customWidth="1"/>
    <col min="15364" max="15364" width="13.6640625" style="128" customWidth="1"/>
    <col min="15365" max="15365" width="13" style="128" customWidth="1"/>
    <col min="15366" max="15367" width="15.44140625" style="128" customWidth="1"/>
    <col min="15368" max="15368" width="14.5546875" style="128" customWidth="1"/>
    <col min="15369" max="15369" width="15" style="128" customWidth="1"/>
    <col min="15370" max="15616" width="8.88671875" style="128"/>
    <col min="15617" max="15617" width="4.44140625" style="128" customWidth="1"/>
    <col min="15618" max="15618" width="42.44140625" style="128" customWidth="1"/>
    <col min="15619" max="15619" width="12.88671875" style="128" customWidth="1"/>
    <col min="15620" max="15620" width="13.6640625" style="128" customWidth="1"/>
    <col min="15621" max="15621" width="13" style="128" customWidth="1"/>
    <col min="15622" max="15623" width="15.44140625" style="128" customWidth="1"/>
    <col min="15624" max="15624" width="14.5546875" style="128" customWidth="1"/>
    <col min="15625" max="15625" width="15" style="128" customWidth="1"/>
    <col min="15626" max="15872" width="8.88671875" style="128"/>
    <col min="15873" max="15873" width="4.44140625" style="128" customWidth="1"/>
    <col min="15874" max="15874" width="42.44140625" style="128" customWidth="1"/>
    <col min="15875" max="15875" width="12.88671875" style="128" customWidth="1"/>
    <col min="15876" max="15876" width="13.6640625" style="128" customWidth="1"/>
    <col min="15877" max="15877" width="13" style="128" customWidth="1"/>
    <col min="15878" max="15879" width="15.44140625" style="128" customWidth="1"/>
    <col min="15880" max="15880" width="14.5546875" style="128" customWidth="1"/>
    <col min="15881" max="15881" width="15" style="128" customWidth="1"/>
    <col min="15882" max="16128" width="8.88671875" style="128"/>
    <col min="16129" max="16129" width="4.44140625" style="128" customWidth="1"/>
    <col min="16130" max="16130" width="42.44140625" style="128" customWidth="1"/>
    <col min="16131" max="16131" width="12.88671875" style="128" customWidth="1"/>
    <col min="16132" max="16132" width="13.6640625" style="128" customWidth="1"/>
    <col min="16133" max="16133" width="13" style="128" customWidth="1"/>
    <col min="16134" max="16135" width="15.44140625" style="128" customWidth="1"/>
    <col min="16136" max="16136" width="14.5546875" style="128" customWidth="1"/>
    <col min="16137" max="16137" width="15" style="128" customWidth="1"/>
    <col min="16138" max="16384" width="8.88671875" style="128"/>
  </cols>
  <sheetData>
    <row r="1" spans="1:9" ht="16.2">
      <c r="A1" s="290" t="s">
        <v>105</v>
      </c>
      <c r="B1" s="290"/>
      <c r="C1" s="290"/>
      <c r="D1" s="290"/>
      <c r="E1" s="290"/>
      <c r="F1" s="290"/>
      <c r="G1" s="290"/>
      <c r="H1" s="290"/>
      <c r="I1" s="290"/>
    </row>
    <row r="2" spans="1:9" ht="18" customHeight="1" thickBot="1">
      <c r="A2" s="129"/>
      <c r="B2" s="291" t="s">
        <v>106</v>
      </c>
      <c r="C2" s="291"/>
      <c r="D2" s="291"/>
      <c r="E2" s="291"/>
      <c r="F2" s="291"/>
      <c r="G2" s="291"/>
      <c r="H2" s="291"/>
      <c r="I2" s="291"/>
    </row>
    <row r="3" spans="1:9">
      <c r="A3" s="129"/>
      <c r="B3" s="292" t="s">
        <v>107</v>
      </c>
      <c r="C3" s="292"/>
      <c r="D3" s="292"/>
      <c r="E3" s="292"/>
      <c r="F3" s="292"/>
      <c r="G3" s="292"/>
      <c r="H3" s="292"/>
      <c r="I3" s="292"/>
    </row>
    <row r="4" spans="1:9" ht="12.75" customHeight="1" thickBot="1">
      <c r="A4" s="129"/>
      <c r="B4" s="129"/>
      <c r="C4" s="129"/>
      <c r="D4" s="129"/>
      <c r="E4" s="129"/>
      <c r="F4" s="129"/>
      <c r="G4" s="129"/>
      <c r="H4" s="130" t="s">
        <v>108</v>
      </c>
      <c r="I4" s="129"/>
    </row>
    <row r="5" spans="1:9" ht="83.25" customHeight="1" thickBot="1">
      <c r="A5" s="131" t="s">
        <v>109</v>
      </c>
      <c r="B5" s="131" t="s">
        <v>94</v>
      </c>
      <c r="C5" s="131" t="s">
        <v>110</v>
      </c>
      <c r="D5" s="131" t="s">
        <v>111</v>
      </c>
      <c r="E5" s="131" t="s">
        <v>112</v>
      </c>
      <c r="F5" s="131" t="s">
        <v>113</v>
      </c>
      <c r="G5" s="131" t="s">
        <v>114</v>
      </c>
      <c r="H5" s="132" t="s">
        <v>115</v>
      </c>
      <c r="I5" s="133" t="s">
        <v>116</v>
      </c>
    </row>
    <row r="6" spans="1:9" ht="15.75" customHeight="1" thickBot="1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5">
        <v>7</v>
      </c>
      <c r="H6" s="136">
        <v>8</v>
      </c>
      <c r="I6" s="134">
        <v>9</v>
      </c>
    </row>
    <row r="7" spans="1:9" ht="16.2" thickBot="1">
      <c r="A7" s="137" t="s">
        <v>117</v>
      </c>
      <c r="B7" s="138" t="s">
        <v>5</v>
      </c>
      <c r="C7" s="139">
        <v>113000</v>
      </c>
      <c r="D7" s="139"/>
      <c r="E7" s="140">
        <v>28208.82</v>
      </c>
      <c r="F7" s="140">
        <f>+C7-D7-E7</f>
        <v>84791.18</v>
      </c>
      <c r="G7" s="141">
        <v>9697.83</v>
      </c>
      <c r="H7" s="142">
        <f>G7*9</f>
        <v>87280.47</v>
      </c>
      <c r="I7" s="143">
        <f>+F7-H7</f>
        <v>-2489.2900000000081</v>
      </c>
    </row>
    <row r="8" spans="1:9" ht="16.2" thickBot="1">
      <c r="A8" s="144" t="s">
        <v>118</v>
      </c>
      <c r="B8" s="145" t="s">
        <v>119</v>
      </c>
      <c r="C8" s="146">
        <v>2200</v>
      </c>
      <c r="D8" s="146"/>
      <c r="E8" s="147">
        <v>597.23</v>
      </c>
      <c r="F8" s="147">
        <f>+C8-D8-E8</f>
        <v>1602.77</v>
      </c>
      <c r="G8" s="148">
        <v>205.303</v>
      </c>
      <c r="H8" s="142">
        <f>G8*9</f>
        <v>1847.7269999999999</v>
      </c>
      <c r="I8" s="149">
        <f>+F8-H8</f>
        <v>-244.95699999999988</v>
      </c>
    </row>
    <row r="9" spans="1:9" ht="16.2" thickBot="1">
      <c r="A9" s="293" t="s">
        <v>120</v>
      </c>
      <c r="B9" s="294"/>
      <c r="C9" s="150">
        <f>+C7+C8</f>
        <v>115200</v>
      </c>
      <c r="D9" s="150">
        <f>+D7+D8</f>
        <v>0</v>
      </c>
      <c r="E9" s="151">
        <f>+E7+E8</f>
        <v>28806.05</v>
      </c>
      <c r="F9" s="151">
        <f>+F7+F8</f>
        <v>86393.95</v>
      </c>
      <c r="G9" s="151">
        <f>+G7+G8</f>
        <v>9903.1329999999998</v>
      </c>
      <c r="H9" s="152">
        <f>SUM(H7:H8)</f>
        <v>89128.197</v>
      </c>
      <c r="I9" s="153">
        <f>+I7+I8</f>
        <v>-2734.247000000008</v>
      </c>
    </row>
    <row r="10" spans="1:9" ht="15.6">
      <c r="A10" s="154" t="s">
        <v>74</v>
      </c>
      <c r="B10" s="155" t="s">
        <v>121</v>
      </c>
      <c r="C10" s="156">
        <v>23200</v>
      </c>
      <c r="D10" s="157"/>
      <c r="E10" s="158" t="s">
        <v>122</v>
      </c>
      <c r="F10" s="158">
        <v>12325.23</v>
      </c>
      <c r="G10" s="295" t="s">
        <v>123</v>
      </c>
      <c r="H10" s="142">
        <v>11938.58</v>
      </c>
      <c r="I10" s="159">
        <f>+F10-H10</f>
        <v>386.64999999999964</v>
      </c>
    </row>
    <row r="11" spans="1:9" ht="15.6">
      <c r="A11" s="160" t="s">
        <v>124</v>
      </c>
      <c r="B11" s="161" t="s">
        <v>80</v>
      </c>
      <c r="C11" s="162">
        <v>7000</v>
      </c>
      <c r="D11" s="163"/>
      <c r="E11" s="164">
        <v>1278.53</v>
      </c>
      <c r="F11" s="164">
        <f>+C11-D11-E11</f>
        <v>5721.47</v>
      </c>
      <c r="G11" s="296"/>
      <c r="H11" s="165">
        <v>4625.4399999999996</v>
      </c>
      <c r="I11" s="159">
        <f>+F11-H11</f>
        <v>1096.0300000000007</v>
      </c>
    </row>
    <row r="12" spans="1:9" ht="15.6">
      <c r="A12" s="144" t="s">
        <v>125</v>
      </c>
      <c r="B12" s="166" t="s">
        <v>81</v>
      </c>
      <c r="C12" s="167">
        <v>200</v>
      </c>
      <c r="D12" s="168"/>
      <c r="E12" s="169">
        <v>32.549999999999997</v>
      </c>
      <c r="F12" s="164">
        <f>+C12-D12-E12</f>
        <v>167.45</v>
      </c>
      <c r="G12" s="296"/>
      <c r="H12" s="170">
        <v>149.9</v>
      </c>
      <c r="I12" s="159">
        <f>+F12-H12</f>
        <v>17.549999999999983</v>
      </c>
    </row>
    <row r="13" spans="1:9" ht="16.2" thickBot="1">
      <c r="A13" s="144" t="s">
        <v>126</v>
      </c>
      <c r="B13" s="166" t="s">
        <v>127</v>
      </c>
      <c r="C13" s="167">
        <v>500</v>
      </c>
      <c r="D13" s="168"/>
      <c r="E13" s="169">
        <v>104.34</v>
      </c>
      <c r="F13" s="169">
        <f>+C13-D13-E13</f>
        <v>395.65999999999997</v>
      </c>
      <c r="G13" s="296"/>
      <c r="H13" s="170">
        <v>370.53</v>
      </c>
      <c r="I13" s="171">
        <f>+F13-H13</f>
        <v>25.129999999999995</v>
      </c>
    </row>
    <row r="14" spans="1:9" ht="16.2" thickBot="1">
      <c r="A14" s="299" t="s">
        <v>128</v>
      </c>
      <c r="B14" s="300"/>
      <c r="C14" s="172">
        <f t="shared" ref="C14:I14" si="0">SUM(C10:C13)</f>
        <v>30900</v>
      </c>
      <c r="D14" s="172">
        <f t="shared" si="0"/>
        <v>0</v>
      </c>
      <c r="E14" s="173">
        <v>12290.19</v>
      </c>
      <c r="F14" s="173">
        <f t="shared" si="0"/>
        <v>18609.810000000001</v>
      </c>
      <c r="G14" s="296"/>
      <c r="H14" s="151">
        <f>SUM(H10:H13)</f>
        <v>17084.45</v>
      </c>
      <c r="I14" s="173">
        <f t="shared" si="0"/>
        <v>1525.3600000000001</v>
      </c>
    </row>
    <row r="15" spans="1:9" ht="15.6">
      <c r="A15" s="154" t="s">
        <v>129</v>
      </c>
      <c r="B15" s="155" t="s">
        <v>130</v>
      </c>
      <c r="C15" s="156">
        <v>300</v>
      </c>
      <c r="D15" s="157"/>
      <c r="E15" s="158">
        <v>75.69</v>
      </c>
      <c r="F15" s="158">
        <f>+C15-D15-E15</f>
        <v>224.31</v>
      </c>
      <c r="G15" s="296"/>
      <c r="H15" s="142">
        <v>227.07</v>
      </c>
      <c r="I15" s="159">
        <f>+F15-H15</f>
        <v>-2.7599999999999909</v>
      </c>
    </row>
    <row r="16" spans="1:9" ht="15.6">
      <c r="A16" s="160" t="s">
        <v>131</v>
      </c>
      <c r="B16" s="161" t="s">
        <v>132</v>
      </c>
      <c r="C16" s="162">
        <v>3600</v>
      </c>
      <c r="D16" s="163"/>
      <c r="E16" s="164">
        <v>773.09</v>
      </c>
      <c r="F16" s="164">
        <f>+C16-D16-E16</f>
        <v>2826.91</v>
      </c>
      <c r="G16" s="296"/>
      <c r="H16" s="165">
        <v>3028.86</v>
      </c>
      <c r="I16" s="159">
        <v>-201.95</v>
      </c>
    </row>
    <row r="17" spans="1:9" ht="15.6">
      <c r="A17" s="160" t="s">
        <v>133</v>
      </c>
      <c r="B17" s="161" t="s">
        <v>134</v>
      </c>
      <c r="C17" s="162">
        <v>300</v>
      </c>
      <c r="D17" s="163"/>
      <c r="E17" s="164">
        <v>20</v>
      </c>
      <c r="F17" s="164">
        <f>+C17-D17-E17</f>
        <v>280</v>
      </c>
      <c r="G17" s="296"/>
      <c r="H17" s="165">
        <v>280</v>
      </c>
      <c r="I17" s="174">
        <f>+F17-H17</f>
        <v>0</v>
      </c>
    </row>
    <row r="18" spans="1:9" ht="15.6">
      <c r="A18" s="160" t="s">
        <v>135</v>
      </c>
      <c r="B18" s="161" t="s">
        <v>136</v>
      </c>
      <c r="C18" s="162">
        <v>1100</v>
      </c>
      <c r="D18" s="163"/>
      <c r="E18" s="164">
        <v>293.22000000000003</v>
      </c>
      <c r="F18" s="164">
        <f>+C18-D18-E18</f>
        <v>806.78</v>
      </c>
      <c r="G18" s="296"/>
      <c r="H18" s="165">
        <v>956.2</v>
      </c>
      <c r="I18" s="159">
        <f>+F18-H18</f>
        <v>-149.42000000000007</v>
      </c>
    </row>
    <row r="19" spans="1:9" ht="16.2" thickBot="1">
      <c r="A19" s="144" t="s">
        <v>137</v>
      </c>
      <c r="B19" s="166" t="s">
        <v>138</v>
      </c>
      <c r="C19" s="167">
        <v>300</v>
      </c>
      <c r="D19" s="168"/>
      <c r="E19" s="168"/>
      <c r="F19" s="167">
        <f>+C19-D19-E19</f>
        <v>300</v>
      </c>
      <c r="G19" s="296"/>
      <c r="H19" s="175">
        <v>300</v>
      </c>
      <c r="I19" s="176">
        <f>+F19-H19</f>
        <v>0</v>
      </c>
    </row>
    <row r="20" spans="1:9" ht="16.2" thickBot="1">
      <c r="A20" s="301" t="s">
        <v>139</v>
      </c>
      <c r="B20" s="294"/>
      <c r="C20" s="177">
        <f>+C15+C16+C17+C18+C19</f>
        <v>5600</v>
      </c>
      <c r="D20" s="177">
        <f>+D15+D16+D17+D18</f>
        <v>0</v>
      </c>
      <c r="E20" s="153">
        <f>+E15+E16+E17+E18</f>
        <v>1162</v>
      </c>
      <c r="F20" s="153">
        <f>+F15+F16+F17+F18+F19</f>
        <v>4438</v>
      </c>
      <c r="G20" s="296"/>
      <c r="H20" s="153">
        <f>SUM(H15:H19)</f>
        <v>4792.13</v>
      </c>
      <c r="I20" s="153">
        <f>SUM(I15:I18)</f>
        <v>-354.13000000000005</v>
      </c>
    </row>
    <row r="21" spans="1:9" ht="15.6">
      <c r="A21" s="137" t="s">
        <v>140</v>
      </c>
      <c r="B21" s="178" t="s">
        <v>141</v>
      </c>
      <c r="C21" s="179">
        <v>7000</v>
      </c>
      <c r="D21" s="180"/>
      <c r="E21" s="181">
        <v>339.92</v>
      </c>
      <c r="F21" s="182">
        <f>+C21-D21-E21</f>
        <v>6660.08</v>
      </c>
      <c r="G21" s="297"/>
      <c r="H21" s="183">
        <v>5789.28</v>
      </c>
      <c r="I21" s="184">
        <f>+F21-H21</f>
        <v>870.80000000000018</v>
      </c>
    </row>
    <row r="22" spans="1:9" ht="15.6">
      <c r="A22" s="160" t="s">
        <v>142</v>
      </c>
      <c r="B22" s="185" t="s">
        <v>143</v>
      </c>
      <c r="C22" s="186">
        <v>2300</v>
      </c>
      <c r="D22" s="187"/>
      <c r="E22" s="188">
        <v>819.06</v>
      </c>
      <c r="F22" s="182">
        <f>+C22-D22-E22</f>
        <v>1480.94</v>
      </c>
      <c r="G22" s="297"/>
      <c r="H22" s="189">
        <v>1670.88</v>
      </c>
      <c r="I22" s="190">
        <f>+F22-H22</f>
        <v>-189.94000000000005</v>
      </c>
    </row>
    <row r="23" spans="1:9" ht="15.6">
      <c r="A23" s="160" t="s">
        <v>144</v>
      </c>
      <c r="B23" s="191" t="s">
        <v>145</v>
      </c>
      <c r="C23" s="186">
        <v>22200</v>
      </c>
      <c r="D23" s="187"/>
      <c r="E23" s="188">
        <v>6856.45</v>
      </c>
      <c r="F23" s="188">
        <f>+C23-D23-E23</f>
        <v>15343.55</v>
      </c>
      <c r="G23" s="298"/>
      <c r="H23" s="189">
        <v>14712.9</v>
      </c>
      <c r="I23" s="190">
        <f>+F23-H23</f>
        <v>630.64999999999964</v>
      </c>
    </row>
    <row r="24" spans="1:9" ht="16.2" thickBot="1">
      <c r="A24" s="192" t="s">
        <v>146</v>
      </c>
      <c r="B24" s="191" t="s">
        <v>147</v>
      </c>
      <c r="C24" s="193">
        <v>300</v>
      </c>
      <c r="D24" s="194"/>
      <c r="E24" s="195">
        <v>76.89</v>
      </c>
      <c r="F24" s="188">
        <f>+C24-D24-E24</f>
        <v>223.11</v>
      </c>
      <c r="G24" s="298"/>
      <c r="H24" s="196">
        <v>223.11</v>
      </c>
      <c r="I24" s="197">
        <f>+F24-H24</f>
        <v>0</v>
      </c>
    </row>
    <row r="25" spans="1:9" ht="16.2" thickBot="1">
      <c r="A25" s="302" t="s">
        <v>148</v>
      </c>
      <c r="B25" s="303"/>
      <c r="C25" s="177">
        <f>SUM(C21:C24)</f>
        <v>31800</v>
      </c>
      <c r="D25" s="177">
        <f>SUM(D21:D24)</f>
        <v>0</v>
      </c>
      <c r="E25" s="153">
        <f>SUM(E21:E24)</f>
        <v>8092.3200000000006</v>
      </c>
      <c r="F25" s="153">
        <f>SUM(F21:F24)</f>
        <v>23707.68</v>
      </c>
      <c r="G25" s="296"/>
      <c r="H25" s="153">
        <f>SUM(H21:H24)</f>
        <v>22396.17</v>
      </c>
      <c r="I25" s="153">
        <f>SUM(I21:I24)</f>
        <v>1311.5099999999998</v>
      </c>
    </row>
    <row r="26" spans="1:9" ht="16.2" thickBot="1">
      <c r="A26" s="293" t="s">
        <v>149</v>
      </c>
      <c r="B26" s="294"/>
      <c r="C26" s="198">
        <f>+C9+C14+C20+C25</f>
        <v>183500</v>
      </c>
      <c r="D26" s="198">
        <f>+D9+D14+D20+D25</f>
        <v>0</v>
      </c>
      <c r="E26" s="199">
        <f>+E9+E14+E20+E25</f>
        <v>50350.559999999998</v>
      </c>
      <c r="F26" s="199">
        <f>+F9+F14+F20+F25</f>
        <v>133149.44</v>
      </c>
      <c r="G26" s="177">
        <f>+G9</f>
        <v>9903.1329999999998</v>
      </c>
      <c r="H26" s="200">
        <f>+H20+H14+H9+H25</f>
        <v>133400.94699999999</v>
      </c>
      <c r="I26" s="199">
        <f>+I9+I14+I20+I25</f>
        <v>-251.50700000000825</v>
      </c>
    </row>
    <row r="27" spans="1:9" ht="15.6">
      <c r="A27" s="201"/>
      <c r="B27" s="201"/>
      <c r="C27" s="202"/>
      <c r="D27" s="202"/>
      <c r="E27" s="202"/>
      <c r="F27" s="202"/>
      <c r="G27" s="202"/>
      <c r="H27" s="203"/>
      <c r="I27" s="202"/>
    </row>
    <row r="28" spans="1:9" ht="15.6">
      <c r="A28" s="204"/>
      <c r="B28" s="204"/>
      <c r="C28" s="204"/>
      <c r="D28" s="205"/>
      <c r="E28" s="204"/>
      <c r="F28" s="204"/>
      <c r="G28" s="204"/>
      <c r="H28" s="304"/>
      <c r="I28" s="305"/>
    </row>
    <row r="29" spans="1:9" ht="15.6">
      <c r="A29" s="306" t="s">
        <v>150</v>
      </c>
      <c r="B29" s="306"/>
      <c r="C29" s="306"/>
      <c r="D29" s="205"/>
      <c r="E29" s="306" t="s">
        <v>151</v>
      </c>
      <c r="F29" s="306"/>
      <c r="G29" s="206"/>
      <c r="H29" s="306" t="s">
        <v>152</v>
      </c>
      <c r="I29" s="306"/>
    </row>
    <row r="31" spans="1:9" ht="16.5" customHeight="1">
      <c r="A31" s="289" t="s">
        <v>153</v>
      </c>
      <c r="B31" s="289"/>
      <c r="C31" s="289"/>
      <c r="D31" s="289"/>
      <c r="E31" s="289"/>
      <c r="F31" s="289"/>
      <c r="G31" s="289"/>
      <c r="H31" s="289"/>
      <c r="I31" s="289"/>
    </row>
  </sheetData>
  <mergeCells count="14">
    <mergeCell ref="A31:I31"/>
    <mergeCell ref="A1:I1"/>
    <mergeCell ref="B2:I2"/>
    <mergeCell ref="B3:I3"/>
    <mergeCell ref="A9:B9"/>
    <mergeCell ref="G10:G25"/>
    <mergeCell ref="A14:B14"/>
    <mergeCell ref="A20:B20"/>
    <mergeCell ref="A25:B25"/>
    <mergeCell ref="A26:B26"/>
    <mergeCell ref="H28:I28"/>
    <mergeCell ref="A29:C29"/>
    <mergeCell ref="E29:F29"/>
    <mergeCell ref="H29:I29"/>
  </mergeCells>
  <pageMargins left="0.39370078740157483" right="0.39370078740157483" top="0.78740157480314965" bottom="0.39370078740157483" header="0.31496062992125984" footer="0.31496062992125984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EF8B-27F2-42AC-84B4-8DD48AB17A90}">
  <dimension ref="A3:AMJ19"/>
  <sheetViews>
    <sheetView topLeftCell="C1" workbookViewId="0">
      <selection activeCell="F23" sqref="F23"/>
    </sheetView>
  </sheetViews>
  <sheetFormatPr defaultRowHeight="14.4"/>
  <cols>
    <col min="1" max="1" width="5.6640625" style="71" customWidth="1"/>
    <col min="2" max="2" width="38.88671875" style="71" customWidth="1"/>
    <col min="3" max="3" width="11.77734375" style="71" customWidth="1"/>
    <col min="4" max="7" width="10.77734375" style="71" customWidth="1"/>
    <col min="8" max="13" width="10.77734375" style="71" hidden="1" customWidth="1"/>
    <col min="14" max="14" width="10.77734375" style="71" customWidth="1"/>
    <col min="15" max="15" width="10.6640625" style="71" customWidth="1"/>
    <col min="16" max="18" width="10.6640625" style="71" hidden="1" customWidth="1"/>
    <col min="19" max="19" width="13.21875" style="71" hidden="1" customWidth="1"/>
    <col min="20" max="20" width="14.6640625" style="71" hidden="1" customWidth="1"/>
    <col min="21" max="26" width="11.88671875" style="71" hidden="1" customWidth="1"/>
    <col min="27" max="1024" width="8.88671875" style="71" customWidth="1"/>
    <col min="1025" max="16384" width="8.88671875" style="102"/>
  </cols>
  <sheetData>
    <row r="3" spans="1:25" ht="22.8">
      <c r="B3" s="72" t="s">
        <v>51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52</v>
      </c>
    </row>
    <row r="6" spans="1:25" ht="27.6">
      <c r="A6" s="312" t="s">
        <v>53</v>
      </c>
      <c r="B6" s="313" t="s">
        <v>54</v>
      </c>
      <c r="C6" s="312" t="s">
        <v>55</v>
      </c>
      <c r="D6" s="313" t="s">
        <v>96</v>
      </c>
      <c r="E6" s="313"/>
      <c r="F6" s="313"/>
      <c r="G6" s="313"/>
      <c r="H6" s="313"/>
      <c r="I6" s="313"/>
      <c r="J6" s="313"/>
      <c r="K6" s="313"/>
      <c r="L6" s="313"/>
      <c r="M6" s="313"/>
      <c r="N6" s="312" t="s">
        <v>97</v>
      </c>
      <c r="O6" s="309" t="s">
        <v>98</v>
      </c>
      <c r="P6" s="308" t="s">
        <v>56</v>
      </c>
      <c r="Q6" s="308"/>
      <c r="R6" s="308"/>
      <c r="S6" s="308"/>
      <c r="T6" s="309" t="s">
        <v>57</v>
      </c>
      <c r="U6" s="310" t="s">
        <v>58</v>
      </c>
      <c r="V6" s="307" t="s">
        <v>59</v>
      </c>
      <c r="W6" s="76" t="s">
        <v>60</v>
      </c>
    </row>
    <row r="7" spans="1:25">
      <c r="A7" s="312"/>
      <c r="B7" s="313"/>
      <c r="C7" s="312"/>
      <c r="D7" s="312" t="s">
        <v>61</v>
      </c>
      <c r="E7" s="312" t="s">
        <v>62</v>
      </c>
      <c r="F7" s="312" t="s">
        <v>63</v>
      </c>
      <c r="G7" s="312" t="s">
        <v>27</v>
      </c>
      <c r="H7" s="312" t="s">
        <v>64</v>
      </c>
      <c r="I7" s="312" t="s">
        <v>65</v>
      </c>
      <c r="J7" s="312" t="s">
        <v>66</v>
      </c>
      <c r="K7" s="312" t="s">
        <v>67</v>
      </c>
      <c r="L7" s="312" t="s">
        <v>68</v>
      </c>
      <c r="M7" s="312" t="s">
        <v>69</v>
      </c>
      <c r="N7" s="312"/>
      <c r="O7" s="309"/>
      <c r="P7" s="309" t="s">
        <v>58</v>
      </c>
      <c r="Q7" s="309" t="s">
        <v>70</v>
      </c>
      <c r="R7" s="309" t="s">
        <v>71</v>
      </c>
      <c r="S7" s="311" t="s">
        <v>72</v>
      </c>
      <c r="T7" s="309"/>
      <c r="U7" s="310"/>
      <c r="V7" s="307"/>
      <c r="W7" s="307" t="s">
        <v>73</v>
      </c>
    </row>
    <row r="8" spans="1:25">
      <c r="A8" s="312"/>
      <c r="B8" s="313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09"/>
      <c r="P8" s="309"/>
      <c r="Q8" s="309"/>
      <c r="R8" s="309"/>
      <c r="S8" s="311"/>
      <c r="T8" s="309"/>
      <c r="U8" s="310"/>
      <c r="V8" s="307"/>
      <c r="W8" s="307"/>
    </row>
    <row r="9" spans="1:25" hidden="1">
      <c r="A9" s="77">
        <v>1</v>
      </c>
      <c r="B9" s="78">
        <v>2</v>
      </c>
      <c r="C9" s="79">
        <v>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>
        <v>6</v>
      </c>
      <c r="P9" s="80"/>
      <c r="Q9" s="80"/>
      <c r="R9" s="80"/>
      <c r="S9" s="80">
        <v>7</v>
      </c>
      <c r="T9" s="79">
        <v>10</v>
      </c>
    </row>
    <row r="10" spans="1:25">
      <c r="A10" s="93" t="s">
        <v>74</v>
      </c>
      <c r="B10" s="94" t="s">
        <v>77</v>
      </c>
      <c r="C10" s="95">
        <v>2300</v>
      </c>
      <c r="D10" s="96">
        <v>280.22000000000003</v>
      </c>
      <c r="E10" s="96">
        <v>215.88</v>
      </c>
      <c r="F10" s="96">
        <v>322.95999999999998</v>
      </c>
      <c r="G10" s="96"/>
      <c r="H10" s="96"/>
      <c r="I10" s="96"/>
      <c r="J10" s="96"/>
      <c r="K10" s="96"/>
      <c r="L10" s="96"/>
      <c r="M10" s="96"/>
      <c r="N10" s="96">
        <f t="shared" ref="N10:N12" si="0">SUM(D10:M10)</f>
        <v>819.06</v>
      </c>
      <c r="O10" s="97">
        <f>SUM(C10-D10-E10-F10-G10-H10-I10-J10-K10-L10-M10)</f>
        <v>1480.94</v>
      </c>
      <c r="P10" s="98">
        <v>59</v>
      </c>
      <c r="Q10" s="83"/>
      <c r="R10" s="83"/>
      <c r="S10" s="82">
        <f>SUM(P10*Q10*1.9)+R10</f>
        <v>0</v>
      </c>
      <c r="T10" s="84">
        <f>SUM(O10-S10)</f>
        <v>1480.94</v>
      </c>
      <c r="U10" s="71">
        <v>53</v>
      </c>
      <c r="V10" s="71">
        <v>35</v>
      </c>
      <c r="W10" s="81">
        <f>SUM(U10*V10*1.9)</f>
        <v>3524.5</v>
      </c>
      <c r="X10" s="81"/>
      <c r="Y10" s="81"/>
    </row>
    <row r="11" spans="1:25" s="91" customFormat="1" ht="13.8">
      <c r="A11" s="99"/>
      <c r="B11" s="85" t="s">
        <v>75</v>
      </c>
      <c r="C11" s="100"/>
      <c r="D11" s="86">
        <v>0</v>
      </c>
      <c r="E11" s="86">
        <v>146.6</v>
      </c>
      <c r="F11" s="86">
        <v>154.94</v>
      </c>
      <c r="G11" s="86"/>
      <c r="H11" s="86"/>
      <c r="I11" s="86"/>
      <c r="J11" s="86"/>
      <c r="K11" s="86"/>
      <c r="L11" s="86"/>
      <c r="M11" s="86"/>
      <c r="N11" s="86">
        <f t="shared" si="0"/>
        <v>301.53999999999996</v>
      </c>
      <c r="O11" s="87"/>
      <c r="P11" s="88"/>
      <c r="Q11" s="88"/>
      <c r="R11" s="88"/>
      <c r="S11" s="89"/>
      <c r="T11" s="90"/>
      <c r="W11" s="92"/>
      <c r="X11" s="92"/>
      <c r="Y11" s="92"/>
    </row>
    <row r="12" spans="1:25" s="91" customFormat="1" ht="13.8">
      <c r="A12" s="101"/>
      <c r="B12" s="85" t="s">
        <v>76</v>
      </c>
      <c r="C12" s="89"/>
      <c r="D12" s="86">
        <v>24.35</v>
      </c>
      <c r="E12" s="86">
        <v>15.78</v>
      </c>
      <c r="F12" s="86">
        <v>0</v>
      </c>
      <c r="G12" s="86"/>
      <c r="H12" s="86"/>
      <c r="I12" s="86"/>
      <c r="J12" s="86"/>
      <c r="K12" s="86"/>
      <c r="L12" s="86"/>
      <c r="M12" s="86"/>
      <c r="N12" s="86">
        <f t="shared" si="0"/>
        <v>40.130000000000003</v>
      </c>
      <c r="O12" s="87"/>
      <c r="P12" s="88"/>
      <c r="Q12" s="88"/>
      <c r="R12" s="88"/>
      <c r="S12" s="89"/>
      <c r="T12" s="90"/>
      <c r="W12" s="92"/>
      <c r="X12" s="92"/>
      <c r="Y12" s="92"/>
    </row>
    <row r="14" spans="1:25">
      <c r="M14" s="81">
        <f>SUM(D10:M10)</f>
        <v>819.06</v>
      </c>
      <c r="N14" s="81"/>
    </row>
    <row r="15" spans="1:25">
      <c r="M15" s="81">
        <f>SUM(D11:M11)</f>
        <v>301.53999999999996</v>
      </c>
      <c r="N15" s="81"/>
    </row>
    <row r="16" spans="1:25">
      <c r="M16" s="81">
        <f>SUM(D12:M12)</f>
        <v>40.130000000000003</v>
      </c>
      <c r="N16" s="81"/>
    </row>
    <row r="19" spans="12:13">
      <c r="L19" s="71" t="s">
        <v>78</v>
      </c>
      <c r="M19" s="71">
        <v>1268.5999999999999</v>
      </c>
    </row>
  </sheetData>
  <mergeCells count="25">
    <mergeCell ref="A6:A8"/>
    <mergeCell ref="B6:B8"/>
    <mergeCell ref="C6:C8"/>
    <mergeCell ref="D6:M6"/>
    <mergeCell ref="N6:N8"/>
    <mergeCell ref="J7:J8"/>
    <mergeCell ref="K7:K8"/>
    <mergeCell ref="L7:L8"/>
    <mergeCell ref="M7:M8"/>
    <mergeCell ref="I7:I8"/>
    <mergeCell ref="O6:O8"/>
    <mergeCell ref="P7:P8"/>
    <mergeCell ref="Q7:Q8"/>
    <mergeCell ref="R7:R8"/>
    <mergeCell ref="D7:D8"/>
    <mergeCell ref="E7:E8"/>
    <mergeCell ref="F7:F8"/>
    <mergeCell ref="G7:G8"/>
    <mergeCell ref="H7:H8"/>
    <mergeCell ref="W7:W8"/>
    <mergeCell ref="P6:S6"/>
    <mergeCell ref="T6:T8"/>
    <mergeCell ref="U6:U8"/>
    <mergeCell ref="V6:V8"/>
    <mergeCell ref="S7:S8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DCFB-DDD5-4902-9704-9AD320958876}">
  <dimension ref="A1:N9"/>
  <sheetViews>
    <sheetView workbookViewId="0">
      <selection activeCell="N14" sqref="N14"/>
    </sheetView>
  </sheetViews>
  <sheetFormatPr defaultRowHeight="13.2"/>
  <cols>
    <col min="1" max="1" width="2.6640625" style="111" customWidth="1"/>
    <col min="2" max="2" width="32.33203125" style="111" customWidth="1"/>
    <col min="3" max="4" width="9.88671875" style="103" customWidth="1"/>
    <col min="5" max="5" width="7.77734375" style="103" customWidth="1"/>
    <col min="6" max="7" width="9.88671875" style="103" customWidth="1"/>
    <col min="8" max="8" width="7.77734375" style="103" customWidth="1"/>
    <col min="9" max="10" width="9.88671875" style="103" customWidth="1"/>
    <col min="11" max="11" width="7.77734375" style="103" customWidth="1"/>
    <col min="12" max="13" width="9.88671875" style="103" customWidth="1"/>
    <col min="14" max="14" width="7.77734375" style="103" customWidth="1"/>
    <col min="15" max="253" width="8.88671875" style="103"/>
    <col min="254" max="254" width="4.33203125" style="103" customWidth="1"/>
    <col min="255" max="255" width="40.6640625" style="103" customWidth="1"/>
    <col min="256" max="258" width="11.44140625" style="103" customWidth="1"/>
    <col min="259" max="259" width="0.109375" style="103" customWidth="1"/>
    <col min="260" max="262" width="0" style="103" hidden="1" customWidth="1"/>
    <col min="263" max="509" width="8.88671875" style="103"/>
    <col min="510" max="510" width="4.33203125" style="103" customWidth="1"/>
    <col min="511" max="511" width="40.6640625" style="103" customWidth="1"/>
    <col min="512" max="514" width="11.44140625" style="103" customWidth="1"/>
    <col min="515" max="515" width="0.109375" style="103" customWidth="1"/>
    <col min="516" max="518" width="0" style="103" hidden="1" customWidth="1"/>
    <col min="519" max="765" width="8.88671875" style="103"/>
    <col min="766" max="766" width="4.33203125" style="103" customWidth="1"/>
    <col min="767" max="767" width="40.6640625" style="103" customWidth="1"/>
    <col min="768" max="770" width="11.44140625" style="103" customWidth="1"/>
    <col min="771" max="771" width="0.109375" style="103" customWidth="1"/>
    <col min="772" max="774" width="0" style="103" hidden="1" customWidth="1"/>
    <col min="775" max="1021" width="8.88671875" style="103"/>
    <col min="1022" max="1022" width="4.33203125" style="103" customWidth="1"/>
    <col min="1023" max="1023" width="40.6640625" style="103" customWidth="1"/>
    <col min="1024" max="1026" width="11.44140625" style="103" customWidth="1"/>
    <col min="1027" max="1027" width="0.109375" style="103" customWidth="1"/>
    <col min="1028" max="1030" width="0" style="103" hidden="1" customWidth="1"/>
    <col min="1031" max="1277" width="8.88671875" style="103"/>
    <col min="1278" max="1278" width="4.33203125" style="103" customWidth="1"/>
    <col min="1279" max="1279" width="40.6640625" style="103" customWidth="1"/>
    <col min="1280" max="1282" width="11.44140625" style="103" customWidth="1"/>
    <col min="1283" max="1283" width="0.109375" style="103" customWidth="1"/>
    <col min="1284" max="1286" width="0" style="103" hidden="1" customWidth="1"/>
    <col min="1287" max="1533" width="8.88671875" style="103"/>
    <col min="1534" max="1534" width="4.33203125" style="103" customWidth="1"/>
    <col min="1535" max="1535" width="40.6640625" style="103" customWidth="1"/>
    <col min="1536" max="1538" width="11.44140625" style="103" customWidth="1"/>
    <col min="1539" max="1539" width="0.109375" style="103" customWidth="1"/>
    <col min="1540" max="1542" width="0" style="103" hidden="1" customWidth="1"/>
    <col min="1543" max="1789" width="8.88671875" style="103"/>
    <col min="1790" max="1790" width="4.33203125" style="103" customWidth="1"/>
    <col min="1791" max="1791" width="40.6640625" style="103" customWidth="1"/>
    <col min="1792" max="1794" width="11.44140625" style="103" customWidth="1"/>
    <col min="1795" max="1795" width="0.109375" style="103" customWidth="1"/>
    <col min="1796" max="1798" width="0" style="103" hidden="1" customWidth="1"/>
    <col min="1799" max="2045" width="8.88671875" style="103"/>
    <col min="2046" max="2046" width="4.33203125" style="103" customWidth="1"/>
    <col min="2047" max="2047" width="40.6640625" style="103" customWidth="1"/>
    <col min="2048" max="2050" width="11.44140625" style="103" customWidth="1"/>
    <col min="2051" max="2051" width="0.109375" style="103" customWidth="1"/>
    <col min="2052" max="2054" width="0" style="103" hidden="1" customWidth="1"/>
    <col min="2055" max="2301" width="8.88671875" style="103"/>
    <col min="2302" max="2302" width="4.33203125" style="103" customWidth="1"/>
    <col min="2303" max="2303" width="40.6640625" style="103" customWidth="1"/>
    <col min="2304" max="2306" width="11.44140625" style="103" customWidth="1"/>
    <col min="2307" max="2307" width="0.109375" style="103" customWidth="1"/>
    <col min="2308" max="2310" width="0" style="103" hidden="1" customWidth="1"/>
    <col min="2311" max="2557" width="8.88671875" style="103"/>
    <col min="2558" max="2558" width="4.33203125" style="103" customWidth="1"/>
    <col min="2559" max="2559" width="40.6640625" style="103" customWidth="1"/>
    <col min="2560" max="2562" width="11.44140625" style="103" customWidth="1"/>
    <col min="2563" max="2563" width="0.109375" style="103" customWidth="1"/>
    <col min="2564" max="2566" width="0" style="103" hidden="1" customWidth="1"/>
    <col min="2567" max="2813" width="8.88671875" style="103"/>
    <col min="2814" max="2814" width="4.33203125" style="103" customWidth="1"/>
    <col min="2815" max="2815" width="40.6640625" style="103" customWidth="1"/>
    <col min="2816" max="2818" width="11.44140625" style="103" customWidth="1"/>
    <col min="2819" max="2819" width="0.109375" style="103" customWidth="1"/>
    <col min="2820" max="2822" width="0" style="103" hidden="1" customWidth="1"/>
    <col min="2823" max="3069" width="8.88671875" style="103"/>
    <col min="3070" max="3070" width="4.33203125" style="103" customWidth="1"/>
    <col min="3071" max="3071" width="40.6640625" style="103" customWidth="1"/>
    <col min="3072" max="3074" width="11.44140625" style="103" customWidth="1"/>
    <col min="3075" max="3075" width="0.109375" style="103" customWidth="1"/>
    <col min="3076" max="3078" width="0" style="103" hidden="1" customWidth="1"/>
    <col min="3079" max="3325" width="8.88671875" style="103"/>
    <col min="3326" max="3326" width="4.33203125" style="103" customWidth="1"/>
    <col min="3327" max="3327" width="40.6640625" style="103" customWidth="1"/>
    <col min="3328" max="3330" width="11.44140625" style="103" customWidth="1"/>
    <col min="3331" max="3331" width="0.109375" style="103" customWidth="1"/>
    <col min="3332" max="3334" width="0" style="103" hidden="1" customWidth="1"/>
    <col min="3335" max="3581" width="8.88671875" style="103"/>
    <col min="3582" max="3582" width="4.33203125" style="103" customWidth="1"/>
    <col min="3583" max="3583" width="40.6640625" style="103" customWidth="1"/>
    <col min="3584" max="3586" width="11.44140625" style="103" customWidth="1"/>
    <col min="3587" max="3587" width="0.109375" style="103" customWidth="1"/>
    <col min="3588" max="3590" width="0" style="103" hidden="1" customWidth="1"/>
    <col min="3591" max="3837" width="8.88671875" style="103"/>
    <col min="3838" max="3838" width="4.33203125" style="103" customWidth="1"/>
    <col min="3839" max="3839" width="40.6640625" style="103" customWidth="1"/>
    <col min="3840" max="3842" width="11.44140625" style="103" customWidth="1"/>
    <col min="3843" max="3843" width="0.109375" style="103" customWidth="1"/>
    <col min="3844" max="3846" width="0" style="103" hidden="1" customWidth="1"/>
    <col min="3847" max="4093" width="8.88671875" style="103"/>
    <col min="4094" max="4094" width="4.33203125" style="103" customWidth="1"/>
    <col min="4095" max="4095" width="40.6640625" style="103" customWidth="1"/>
    <col min="4096" max="4098" width="11.44140625" style="103" customWidth="1"/>
    <col min="4099" max="4099" width="0.109375" style="103" customWidth="1"/>
    <col min="4100" max="4102" width="0" style="103" hidden="1" customWidth="1"/>
    <col min="4103" max="4349" width="8.88671875" style="103"/>
    <col min="4350" max="4350" width="4.33203125" style="103" customWidth="1"/>
    <col min="4351" max="4351" width="40.6640625" style="103" customWidth="1"/>
    <col min="4352" max="4354" width="11.44140625" style="103" customWidth="1"/>
    <col min="4355" max="4355" width="0.109375" style="103" customWidth="1"/>
    <col min="4356" max="4358" width="0" style="103" hidden="1" customWidth="1"/>
    <col min="4359" max="4605" width="8.88671875" style="103"/>
    <col min="4606" max="4606" width="4.33203125" style="103" customWidth="1"/>
    <col min="4607" max="4607" width="40.6640625" style="103" customWidth="1"/>
    <col min="4608" max="4610" width="11.44140625" style="103" customWidth="1"/>
    <col min="4611" max="4611" width="0.109375" style="103" customWidth="1"/>
    <col min="4612" max="4614" width="0" style="103" hidden="1" customWidth="1"/>
    <col min="4615" max="4861" width="8.88671875" style="103"/>
    <col min="4862" max="4862" width="4.33203125" style="103" customWidth="1"/>
    <col min="4863" max="4863" width="40.6640625" style="103" customWidth="1"/>
    <col min="4864" max="4866" width="11.44140625" style="103" customWidth="1"/>
    <col min="4867" max="4867" width="0.109375" style="103" customWidth="1"/>
    <col min="4868" max="4870" width="0" style="103" hidden="1" customWidth="1"/>
    <col min="4871" max="5117" width="8.88671875" style="103"/>
    <col min="5118" max="5118" width="4.33203125" style="103" customWidth="1"/>
    <col min="5119" max="5119" width="40.6640625" style="103" customWidth="1"/>
    <col min="5120" max="5122" width="11.44140625" style="103" customWidth="1"/>
    <col min="5123" max="5123" width="0.109375" style="103" customWidth="1"/>
    <col min="5124" max="5126" width="0" style="103" hidden="1" customWidth="1"/>
    <col min="5127" max="5373" width="8.88671875" style="103"/>
    <col min="5374" max="5374" width="4.33203125" style="103" customWidth="1"/>
    <col min="5375" max="5375" width="40.6640625" style="103" customWidth="1"/>
    <col min="5376" max="5378" width="11.44140625" style="103" customWidth="1"/>
    <col min="5379" max="5379" width="0.109375" style="103" customWidth="1"/>
    <col min="5380" max="5382" width="0" style="103" hidden="1" customWidth="1"/>
    <col min="5383" max="5629" width="8.88671875" style="103"/>
    <col min="5630" max="5630" width="4.33203125" style="103" customWidth="1"/>
    <col min="5631" max="5631" width="40.6640625" style="103" customWidth="1"/>
    <col min="5632" max="5634" width="11.44140625" style="103" customWidth="1"/>
    <col min="5635" max="5635" width="0.109375" style="103" customWidth="1"/>
    <col min="5636" max="5638" width="0" style="103" hidden="1" customWidth="1"/>
    <col min="5639" max="5885" width="8.88671875" style="103"/>
    <col min="5886" max="5886" width="4.33203125" style="103" customWidth="1"/>
    <col min="5887" max="5887" width="40.6640625" style="103" customWidth="1"/>
    <col min="5888" max="5890" width="11.44140625" style="103" customWidth="1"/>
    <col min="5891" max="5891" width="0.109375" style="103" customWidth="1"/>
    <col min="5892" max="5894" width="0" style="103" hidden="1" customWidth="1"/>
    <col min="5895" max="6141" width="8.88671875" style="103"/>
    <col min="6142" max="6142" width="4.33203125" style="103" customWidth="1"/>
    <col min="6143" max="6143" width="40.6640625" style="103" customWidth="1"/>
    <col min="6144" max="6146" width="11.44140625" style="103" customWidth="1"/>
    <col min="6147" max="6147" width="0.109375" style="103" customWidth="1"/>
    <col min="6148" max="6150" width="0" style="103" hidden="1" customWidth="1"/>
    <col min="6151" max="6397" width="8.88671875" style="103"/>
    <col min="6398" max="6398" width="4.33203125" style="103" customWidth="1"/>
    <col min="6399" max="6399" width="40.6640625" style="103" customWidth="1"/>
    <col min="6400" max="6402" width="11.44140625" style="103" customWidth="1"/>
    <col min="6403" max="6403" width="0.109375" style="103" customWidth="1"/>
    <col min="6404" max="6406" width="0" style="103" hidden="1" customWidth="1"/>
    <col min="6407" max="6653" width="8.88671875" style="103"/>
    <col min="6654" max="6654" width="4.33203125" style="103" customWidth="1"/>
    <col min="6655" max="6655" width="40.6640625" style="103" customWidth="1"/>
    <col min="6656" max="6658" width="11.44140625" style="103" customWidth="1"/>
    <col min="6659" max="6659" width="0.109375" style="103" customWidth="1"/>
    <col min="6660" max="6662" width="0" style="103" hidden="1" customWidth="1"/>
    <col min="6663" max="6909" width="8.88671875" style="103"/>
    <col min="6910" max="6910" width="4.33203125" style="103" customWidth="1"/>
    <col min="6911" max="6911" width="40.6640625" style="103" customWidth="1"/>
    <col min="6912" max="6914" width="11.44140625" style="103" customWidth="1"/>
    <col min="6915" max="6915" width="0.109375" style="103" customWidth="1"/>
    <col min="6916" max="6918" width="0" style="103" hidden="1" customWidth="1"/>
    <col min="6919" max="7165" width="8.88671875" style="103"/>
    <col min="7166" max="7166" width="4.33203125" style="103" customWidth="1"/>
    <col min="7167" max="7167" width="40.6640625" style="103" customWidth="1"/>
    <col min="7168" max="7170" width="11.44140625" style="103" customWidth="1"/>
    <col min="7171" max="7171" width="0.109375" style="103" customWidth="1"/>
    <col min="7172" max="7174" width="0" style="103" hidden="1" customWidth="1"/>
    <col min="7175" max="7421" width="8.88671875" style="103"/>
    <col min="7422" max="7422" width="4.33203125" style="103" customWidth="1"/>
    <col min="7423" max="7423" width="40.6640625" style="103" customWidth="1"/>
    <col min="7424" max="7426" width="11.44140625" style="103" customWidth="1"/>
    <col min="7427" max="7427" width="0.109375" style="103" customWidth="1"/>
    <col min="7428" max="7430" width="0" style="103" hidden="1" customWidth="1"/>
    <col min="7431" max="7677" width="8.88671875" style="103"/>
    <col min="7678" max="7678" width="4.33203125" style="103" customWidth="1"/>
    <col min="7679" max="7679" width="40.6640625" style="103" customWidth="1"/>
    <col min="7680" max="7682" width="11.44140625" style="103" customWidth="1"/>
    <col min="7683" max="7683" width="0.109375" style="103" customWidth="1"/>
    <col min="7684" max="7686" width="0" style="103" hidden="1" customWidth="1"/>
    <col min="7687" max="7933" width="8.88671875" style="103"/>
    <col min="7934" max="7934" width="4.33203125" style="103" customWidth="1"/>
    <col min="7935" max="7935" width="40.6640625" style="103" customWidth="1"/>
    <col min="7936" max="7938" width="11.44140625" style="103" customWidth="1"/>
    <col min="7939" max="7939" width="0.109375" style="103" customWidth="1"/>
    <col min="7940" max="7942" width="0" style="103" hidden="1" customWidth="1"/>
    <col min="7943" max="8189" width="8.88671875" style="103"/>
    <col min="8190" max="8190" width="4.33203125" style="103" customWidth="1"/>
    <col min="8191" max="8191" width="40.6640625" style="103" customWidth="1"/>
    <col min="8192" max="8194" width="11.44140625" style="103" customWidth="1"/>
    <col min="8195" max="8195" width="0.109375" style="103" customWidth="1"/>
    <col min="8196" max="8198" width="0" style="103" hidden="1" customWidth="1"/>
    <col min="8199" max="8445" width="8.88671875" style="103"/>
    <col min="8446" max="8446" width="4.33203125" style="103" customWidth="1"/>
    <col min="8447" max="8447" width="40.6640625" style="103" customWidth="1"/>
    <col min="8448" max="8450" width="11.44140625" style="103" customWidth="1"/>
    <col min="8451" max="8451" width="0.109375" style="103" customWidth="1"/>
    <col min="8452" max="8454" width="0" style="103" hidden="1" customWidth="1"/>
    <col min="8455" max="8701" width="8.88671875" style="103"/>
    <col min="8702" max="8702" width="4.33203125" style="103" customWidth="1"/>
    <col min="8703" max="8703" width="40.6640625" style="103" customWidth="1"/>
    <col min="8704" max="8706" width="11.44140625" style="103" customWidth="1"/>
    <col min="8707" max="8707" width="0.109375" style="103" customWidth="1"/>
    <col min="8708" max="8710" width="0" style="103" hidden="1" customWidth="1"/>
    <col min="8711" max="8957" width="8.88671875" style="103"/>
    <col min="8958" max="8958" width="4.33203125" style="103" customWidth="1"/>
    <col min="8959" max="8959" width="40.6640625" style="103" customWidth="1"/>
    <col min="8960" max="8962" width="11.44140625" style="103" customWidth="1"/>
    <col min="8963" max="8963" width="0.109375" style="103" customWidth="1"/>
    <col min="8964" max="8966" width="0" style="103" hidden="1" customWidth="1"/>
    <col min="8967" max="9213" width="8.88671875" style="103"/>
    <col min="9214" max="9214" width="4.33203125" style="103" customWidth="1"/>
    <col min="9215" max="9215" width="40.6640625" style="103" customWidth="1"/>
    <col min="9216" max="9218" width="11.44140625" style="103" customWidth="1"/>
    <col min="9219" max="9219" width="0.109375" style="103" customWidth="1"/>
    <col min="9220" max="9222" width="0" style="103" hidden="1" customWidth="1"/>
    <col min="9223" max="9469" width="8.88671875" style="103"/>
    <col min="9470" max="9470" width="4.33203125" style="103" customWidth="1"/>
    <col min="9471" max="9471" width="40.6640625" style="103" customWidth="1"/>
    <col min="9472" max="9474" width="11.44140625" style="103" customWidth="1"/>
    <col min="9475" max="9475" width="0.109375" style="103" customWidth="1"/>
    <col min="9476" max="9478" width="0" style="103" hidden="1" customWidth="1"/>
    <col min="9479" max="9725" width="8.88671875" style="103"/>
    <col min="9726" max="9726" width="4.33203125" style="103" customWidth="1"/>
    <col min="9727" max="9727" width="40.6640625" style="103" customWidth="1"/>
    <col min="9728" max="9730" width="11.44140625" style="103" customWidth="1"/>
    <col min="9731" max="9731" width="0.109375" style="103" customWidth="1"/>
    <col min="9732" max="9734" width="0" style="103" hidden="1" customWidth="1"/>
    <col min="9735" max="9981" width="8.88671875" style="103"/>
    <col min="9982" max="9982" width="4.33203125" style="103" customWidth="1"/>
    <col min="9983" max="9983" width="40.6640625" style="103" customWidth="1"/>
    <col min="9984" max="9986" width="11.44140625" style="103" customWidth="1"/>
    <col min="9987" max="9987" width="0.109375" style="103" customWidth="1"/>
    <col min="9988" max="9990" width="0" style="103" hidden="1" customWidth="1"/>
    <col min="9991" max="10237" width="8.88671875" style="103"/>
    <col min="10238" max="10238" width="4.33203125" style="103" customWidth="1"/>
    <col min="10239" max="10239" width="40.6640625" style="103" customWidth="1"/>
    <col min="10240" max="10242" width="11.44140625" style="103" customWidth="1"/>
    <col min="10243" max="10243" width="0.109375" style="103" customWidth="1"/>
    <col min="10244" max="10246" width="0" style="103" hidden="1" customWidth="1"/>
    <col min="10247" max="10493" width="8.88671875" style="103"/>
    <col min="10494" max="10494" width="4.33203125" style="103" customWidth="1"/>
    <col min="10495" max="10495" width="40.6640625" style="103" customWidth="1"/>
    <col min="10496" max="10498" width="11.44140625" style="103" customWidth="1"/>
    <col min="10499" max="10499" width="0.109375" style="103" customWidth="1"/>
    <col min="10500" max="10502" width="0" style="103" hidden="1" customWidth="1"/>
    <col min="10503" max="10749" width="8.88671875" style="103"/>
    <col min="10750" max="10750" width="4.33203125" style="103" customWidth="1"/>
    <col min="10751" max="10751" width="40.6640625" style="103" customWidth="1"/>
    <col min="10752" max="10754" width="11.44140625" style="103" customWidth="1"/>
    <col min="10755" max="10755" width="0.109375" style="103" customWidth="1"/>
    <col min="10756" max="10758" width="0" style="103" hidden="1" customWidth="1"/>
    <col min="10759" max="11005" width="8.88671875" style="103"/>
    <col min="11006" max="11006" width="4.33203125" style="103" customWidth="1"/>
    <col min="11007" max="11007" width="40.6640625" style="103" customWidth="1"/>
    <col min="11008" max="11010" width="11.44140625" style="103" customWidth="1"/>
    <col min="11011" max="11011" width="0.109375" style="103" customWidth="1"/>
    <col min="11012" max="11014" width="0" style="103" hidden="1" customWidth="1"/>
    <col min="11015" max="11261" width="8.88671875" style="103"/>
    <col min="11262" max="11262" width="4.33203125" style="103" customWidth="1"/>
    <col min="11263" max="11263" width="40.6640625" style="103" customWidth="1"/>
    <col min="11264" max="11266" width="11.44140625" style="103" customWidth="1"/>
    <col min="11267" max="11267" width="0.109375" style="103" customWidth="1"/>
    <col min="11268" max="11270" width="0" style="103" hidden="1" customWidth="1"/>
    <col min="11271" max="11517" width="8.88671875" style="103"/>
    <col min="11518" max="11518" width="4.33203125" style="103" customWidth="1"/>
    <col min="11519" max="11519" width="40.6640625" style="103" customWidth="1"/>
    <col min="11520" max="11522" width="11.44140625" style="103" customWidth="1"/>
    <col min="11523" max="11523" width="0.109375" style="103" customWidth="1"/>
    <col min="11524" max="11526" width="0" style="103" hidden="1" customWidth="1"/>
    <col min="11527" max="11773" width="8.88671875" style="103"/>
    <col min="11774" max="11774" width="4.33203125" style="103" customWidth="1"/>
    <col min="11775" max="11775" width="40.6640625" style="103" customWidth="1"/>
    <col min="11776" max="11778" width="11.44140625" style="103" customWidth="1"/>
    <col min="11779" max="11779" width="0.109375" style="103" customWidth="1"/>
    <col min="11780" max="11782" width="0" style="103" hidden="1" customWidth="1"/>
    <col min="11783" max="12029" width="8.88671875" style="103"/>
    <col min="12030" max="12030" width="4.33203125" style="103" customWidth="1"/>
    <col min="12031" max="12031" width="40.6640625" style="103" customWidth="1"/>
    <col min="12032" max="12034" width="11.44140625" style="103" customWidth="1"/>
    <col min="12035" max="12035" width="0.109375" style="103" customWidth="1"/>
    <col min="12036" max="12038" width="0" style="103" hidden="1" customWidth="1"/>
    <col min="12039" max="12285" width="8.88671875" style="103"/>
    <col min="12286" max="12286" width="4.33203125" style="103" customWidth="1"/>
    <col min="12287" max="12287" width="40.6640625" style="103" customWidth="1"/>
    <col min="12288" max="12290" width="11.44140625" style="103" customWidth="1"/>
    <col min="12291" max="12291" width="0.109375" style="103" customWidth="1"/>
    <col min="12292" max="12294" width="0" style="103" hidden="1" customWidth="1"/>
    <col min="12295" max="12541" width="8.88671875" style="103"/>
    <col min="12542" max="12542" width="4.33203125" style="103" customWidth="1"/>
    <col min="12543" max="12543" width="40.6640625" style="103" customWidth="1"/>
    <col min="12544" max="12546" width="11.44140625" style="103" customWidth="1"/>
    <col min="12547" max="12547" width="0.109375" style="103" customWidth="1"/>
    <col min="12548" max="12550" width="0" style="103" hidden="1" customWidth="1"/>
    <col min="12551" max="12797" width="8.88671875" style="103"/>
    <col min="12798" max="12798" width="4.33203125" style="103" customWidth="1"/>
    <col min="12799" max="12799" width="40.6640625" style="103" customWidth="1"/>
    <col min="12800" max="12802" width="11.44140625" style="103" customWidth="1"/>
    <col min="12803" max="12803" width="0.109375" style="103" customWidth="1"/>
    <col min="12804" max="12806" width="0" style="103" hidden="1" customWidth="1"/>
    <col min="12807" max="13053" width="8.88671875" style="103"/>
    <col min="13054" max="13054" width="4.33203125" style="103" customWidth="1"/>
    <col min="13055" max="13055" width="40.6640625" style="103" customWidth="1"/>
    <col min="13056" max="13058" width="11.44140625" style="103" customWidth="1"/>
    <col min="13059" max="13059" width="0.109375" style="103" customWidth="1"/>
    <col min="13060" max="13062" width="0" style="103" hidden="1" customWidth="1"/>
    <col min="13063" max="13309" width="8.88671875" style="103"/>
    <col min="13310" max="13310" width="4.33203125" style="103" customWidth="1"/>
    <col min="13311" max="13311" width="40.6640625" style="103" customWidth="1"/>
    <col min="13312" max="13314" width="11.44140625" style="103" customWidth="1"/>
    <col min="13315" max="13315" width="0.109375" style="103" customWidth="1"/>
    <col min="13316" max="13318" width="0" style="103" hidden="1" customWidth="1"/>
    <col min="13319" max="13565" width="8.88671875" style="103"/>
    <col min="13566" max="13566" width="4.33203125" style="103" customWidth="1"/>
    <col min="13567" max="13567" width="40.6640625" style="103" customWidth="1"/>
    <col min="13568" max="13570" width="11.44140625" style="103" customWidth="1"/>
    <col min="13571" max="13571" width="0.109375" style="103" customWidth="1"/>
    <col min="13572" max="13574" width="0" style="103" hidden="1" customWidth="1"/>
    <col min="13575" max="13821" width="8.88671875" style="103"/>
    <col min="13822" max="13822" width="4.33203125" style="103" customWidth="1"/>
    <col min="13823" max="13823" width="40.6640625" style="103" customWidth="1"/>
    <col min="13824" max="13826" width="11.44140625" style="103" customWidth="1"/>
    <col min="13827" max="13827" width="0.109375" style="103" customWidth="1"/>
    <col min="13828" max="13830" width="0" style="103" hidden="1" customWidth="1"/>
    <col min="13831" max="14077" width="8.88671875" style="103"/>
    <col min="14078" max="14078" width="4.33203125" style="103" customWidth="1"/>
    <col min="14079" max="14079" width="40.6640625" style="103" customWidth="1"/>
    <col min="14080" max="14082" width="11.44140625" style="103" customWidth="1"/>
    <col min="14083" max="14083" width="0.109375" style="103" customWidth="1"/>
    <col min="14084" max="14086" width="0" style="103" hidden="1" customWidth="1"/>
    <col min="14087" max="14333" width="8.88671875" style="103"/>
    <col min="14334" max="14334" width="4.33203125" style="103" customWidth="1"/>
    <col min="14335" max="14335" width="40.6640625" style="103" customWidth="1"/>
    <col min="14336" max="14338" width="11.44140625" style="103" customWidth="1"/>
    <col min="14339" max="14339" width="0.109375" style="103" customWidth="1"/>
    <col min="14340" max="14342" width="0" style="103" hidden="1" customWidth="1"/>
    <col min="14343" max="14589" width="8.88671875" style="103"/>
    <col min="14590" max="14590" width="4.33203125" style="103" customWidth="1"/>
    <col min="14591" max="14591" width="40.6640625" style="103" customWidth="1"/>
    <col min="14592" max="14594" width="11.44140625" style="103" customWidth="1"/>
    <col min="14595" max="14595" width="0.109375" style="103" customWidth="1"/>
    <col min="14596" max="14598" width="0" style="103" hidden="1" customWidth="1"/>
    <col min="14599" max="14845" width="8.88671875" style="103"/>
    <col min="14846" max="14846" width="4.33203125" style="103" customWidth="1"/>
    <col min="14847" max="14847" width="40.6640625" style="103" customWidth="1"/>
    <col min="14848" max="14850" width="11.44140625" style="103" customWidth="1"/>
    <col min="14851" max="14851" width="0.109375" style="103" customWidth="1"/>
    <col min="14852" max="14854" width="0" style="103" hidden="1" customWidth="1"/>
    <col min="14855" max="15101" width="8.88671875" style="103"/>
    <col min="15102" max="15102" width="4.33203125" style="103" customWidth="1"/>
    <col min="15103" max="15103" width="40.6640625" style="103" customWidth="1"/>
    <col min="15104" max="15106" width="11.44140625" style="103" customWidth="1"/>
    <col min="15107" max="15107" width="0.109375" style="103" customWidth="1"/>
    <col min="15108" max="15110" width="0" style="103" hidden="1" customWidth="1"/>
    <col min="15111" max="15357" width="8.88671875" style="103"/>
    <col min="15358" max="15358" width="4.33203125" style="103" customWidth="1"/>
    <col min="15359" max="15359" width="40.6640625" style="103" customWidth="1"/>
    <col min="15360" max="15362" width="11.44140625" style="103" customWidth="1"/>
    <col min="15363" max="15363" width="0.109375" style="103" customWidth="1"/>
    <col min="15364" max="15366" width="0" style="103" hidden="1" customWidth="1"/>
    <col min="15367" max="15613" width="8.88671875" style="103"/>
    <col min="15614" max="15614" width="4.33203125" style="103" customWidth="1"/>
    <col min="15615" max="15615" width="40.6640625" style="103" customWidth="1"/>
    <col min="15616" max="15618" width="11.44140625" style="103" customWidth="1"/>
    <col min="15619" max="15619" width="0.109375" style="103" customWidth="1"/>
    <col min="15620" max="15622" width="0" style="103" hidden="1" customWidth="1"/>
    <col min="15623" max="15869" width="8.88671875" style="103"/>
    <col min="15870" max="15870" width="4.33203125" style="103" customWidth="1"/>
    <col min="15871" max="15871" width="40.6640625" style="103" customWidth="1"/>
    <col min="15872" max="15874" width="11.44140625" style="103" customWidth="1"/>
    <col min="15875" max="15875" width="0.109375" style="103" customWidth="1"/>
    <col min="15876" max="15878" width="0" style="103" hidden="1" customWidth="1"/>
    <col min="15879" max="16125" width="8.88671875" style="103"/>
    <col min="16126" max="16126" width="4.33203125" style="103" customWidth="1"/>
    <col min="16127" max="16127" width="40.6640625" style="103" customWidth="1"/>
    <col min="16128" max="16130" width="11.44140625" style="103" customWidth="1"/>
    <col min="16131" max="16131" width="0.109375" style="103" customWidth="1"/>
    <col min="16132" max="16134" width="0" style="103" hidden="1" customWidth="1"/>
    <col min="16135" max="16384" width="8.88671875" style="103"/>
  </cols>
  <sheetData>
    <row r="1" spans="1:14" ht="13.8">
      <c r="A1" s="314" t="s">
        <v>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51.6" customHeight="1">
      <c r="A2" s="315" t="s">
        <v>85</v>
      </c>
      <c r="B2" s="315"/>
      <c r="C2" s="315"/>
      <c r="D2" s="315"/>
      <c r="E2" s="315"/>
      <c r="F2" s="315"/>
    </row>
    <row r="3" spans="1:14" ht="32.4" customHeight="1">
      <c r="A3" s="316" t="s">
        <v>1</v>
      </c>
      <c r="B3" s="316" t="s">
        <v>94</v>
      </c>
      <c r="C3" s="318" t="s">
        <v>86</v>
      </c>
      <c r="D3" s="319"/>
      <c r="E3" s="320"/>
      <c r="F3" s="318" t="s">
        <v>87</v>
      </c>
      <c r="G3" s="319"/>
      <c r="H3" s="320"/>
      <c r="I3" s="318" t="s">
        <v>95</v>
      </c>
      <c r="J3" s="319"/>
      <c r="K3" s="320"/>
      <c r="L3" s="321" t="s">
        <v>93</v>
      </c>
      <c r="M3" s="321"/>
      <c r="N3" s="321"/>
    </row>
    <row r="4" spans="1:14" ht="22.8" customHeight="1">
      <c r="A4" s="317"/>
      <c r="B4" s="317"/>
      <c r="C4" s="104" t="s">
        <v>88</v>
      </c>
      <c r="D4" s="104" t="s">
        <v>89</v>
      </c>
      <c r="E4" s="105" t="s">
        <v>84</v>
      </c>
      <c r="F4" s="104" t="s">
        <v>90</v>
      </c>
      <c r="G4" s="104" t="s">
        <v>91</v>
      </c>
      <c r="H4" s="105" t="s">
        <v>84</v>
      </c>
      <c r="I4" s="104" t="s">
        <v>90</v>
      </c>
      <c r="J4" s="104" t="s">
        <v>91</v>
      </c>
      <c r="K4" s="105" t="s">
        <v>84</v>
      </c>
      <c r="L4" s="104" t="s">
        <v>90</v>
      </c>
      <c r="M4" s="104" t="s">
        <v>91</v>
      </c>
      <c r="N4" s="105" t="s">
        <v>84</v>
      </c>
    </row>
    <row r="5" spans="1:14" ht="21" customHeight="1">
      <c r="A5" s="106"/>
      <c r="B5" s="112" t="s">
        <v>79</v>
      </c>
      <c r="C5" s="107">
        <v>3564.03</v>
      </c>
      <c r="D5" s="107">
        <v>3774.91</v>
      </c>
      <c r="E5" s="108">
        <f t="shared" ref="E5:E7" si="0">SUM(D5-C5)</f>
        <v>210.87999999999965</v>
      </c>
      <c r="F5" s="109">
        <v>3273.11</v>
      </c>
      <c r="G5" s="109">
        <v>3595.94</v>
      </c>
      <c r="H5" s="110">
        <f t="shared" ref="H5:H9" si="1">SUM(G5-F5)</f>
        <v>322.82999999999993</v>
      </c>
      <c r="I5" s="126">
        <v>3416.98</v>
      </c>
      <c r="J5" s="126">
        <v>3503.92</v>
      </c>
      <c r="K5" s="110">
        <f t="shared" ref="K5:K9" si="2">SUM(J5-I5)</f>
        <v>86.940000000000055</v>
      </c>
      <c r="L5" s="107">
        <f>SUM(C5+F5+I5)</f>
        <v>10254.120000000001</v>
      </c>
      <c r="M5" s="107">
        <f t="shared" ref="M5:M8" si="3">SUM(D5+G5+J5)</f>
        <v>10874.77</v>
      </c>
      <c r="N5" s="110">
        <f t="shared" ref="N5:N9" si="4">SUM(M5-L5)</f>
        <v>620.64999999999964</v>
      </c>
    </row>
    <row r="6" spans="1:14" ht="21" customHeight="1">
      <c r="A6" s="106"/>
      <c r="B6" s="112" t="s">
        <v>80</v>
      </c>
      <c r="C6" s="107">
        <v>643.94000000000005</v>
      </c>
      <c r="D6" s="107">
        <v>289.06</v>
      </c>
      <c r="E6" s="108">
        <f t="shared" si="0"/>
        <v>-354.88000000000005</v>
      </c>
      <c r="F6" s="109">
        <v>536.08000000000004</v>
      </c>
      <c r="G6" s="109">
        <v>515.62</v>
      </c>
      <c r="H6" s="110">
        <f t="shared" si="1"/>
        <v>-20.460000000000036</v>
      </c>
      <c r="I6" s="126">
        <v>387.02</v>
      </c>
      <c r="J6" s="126">
        <v>579.28</v>
      </c>
      <c r="K6" s="110">
        <f t="shared" si="2"/>
        <v>192.26</v>
      </c>
      <c r="L6" s="107">
        <f t="shared" ref="L6:L8" si="5">SUM(C6+F6+I6)</f>
        <v>1567.04</v>
      </c>
      <c r="M6" s="107">
        <f t="shared" si="3"/>
        <v>1383.96</v>
      </c>
      <c r="N6" s="110">
        <f t="shared" si="4"/>
        <v>-183.07999999999993</v>
      </c>
    </row>
    <row r="7" spans="1:14" ht="21" customHeight="1">
      <c r="A7" s="106"/>
      <c r="B7" s="112" t="s">
        <v>81</v>
      </c>
      <c r="C7" s="107">
        <v>0</v>
      </c>
      <c r="D7" s="107">
        <v>0</v>
      </c>
      <c r="E7" s="108">
        <f t="shared" si="0"/>
        <v>0</v>
      </c>
      <c r="F7" s="109">
        <v>0</v>
      </c>
      <c r="G7" s="109">
        <v>0</v>
      </c>
      <c r="H7" s="110">
        <f t="shared" si="1"/>
        <v>0</v>
      </c>
      <c r="I7" s="126">
        <v>28.93</v>
      </c>
      <c r="J7" s="126">
        <v>32.549999999999997</v>
      </c>
      <c r="K7" s="110">
        <f t="shared" si="2"/>
        <v>3.6199999999999974</v>
      </c>
      <c r="L7" s="107">
        <f t="shared" si="5"/>
        <v>28.93</v>
      </c>
      <c r="M7" s="107">
        <f t="shared" si="3"/>
        <v>32.549999999999997</v>
      </c>
      <c r="N7" s="110">
        <f t="shared" si="4"/>
        <v>3.6199999999999974</v>
      </c>
    </row>
    <row r="8" spans="1:14" ht="21" customHeight="1" thickBot="1">
      <c r="A8" s="113"/>
      <c r="B8" s="114" t="s">
        <v>82</v>
      </c>
      <c r="C8" s="115">
        <v>63.17</v>
      </c>
      <c r="D8" s="116">
        <v>63.17</v>
      </c>
      <c r="E8" s="117">
        <f t="shared" ref="E8" si="6">SUM(D8-C8)</f>
        <v>0</v>
      </c>
      <c r="F8" s="118">
        <v>41.17</v>
      </c>
      <c r="G8" s="119">
        <v>41.17</v>
      </c>
      <c r="H8" s="120">
        <f t="shared" si="1"/>
        <v>0</v>
      </c>
      <c r="I8" s="118">
        <v>41.17</v>
      </c>
      <c r="J8" s="119">
        <v>41.17</v>
      </c>
      <c r="K8" s="120">
        <f t="shared" si="2"/>
        <v>0</v>
      </c>
      <c r="L8" s="107">
        <f t="shared" si="5"/>
        <v>145.51</v>
      </c>
      <c r="M8" s="107">
        <f t="shared" si="3"/>
        <v>145.51</v>
      </c>
      <c r="N8" s="120">
        <f t="shared" si="4"/>
        <v>0</v>
      </c>
    </row>
    <row r="9" spans="1:14" ht="21" customHeight="1" thickBot="1">
      <c r="A9" s="121"/>
      <c r="B9" s="122" t="s">
        <v>83</v>
      </c>
      <c r="C9" s="123">
        <f>SUM(C5:C8)</f>
        <v>4271.1400000000003</v>
      </c>
      <c r="D9" s="123">
        <f>SUM(D5:D8)</f>
        <v>4127.1399999999994</v>
      </c>
      <c r="E9" s="124">
        <f t="shared" ref="E9" si="7">SUM(D9-C9)</f>
        <v>-144.00000000000091</v>
      </c>
      <c r="F9" s="123">
        <f>SUM(F5:F8)</f>
        <v>3850.36</v>
      </c>
      <c r="G9" s="123">
        <f>SUM(G5:G8)</f>
        <v>4152.7300000000005</v>
      </c>
      <c r="H9" s="124">
        <f t="shared" si="1"/>
        <v>302.37000000000035</v>
      </c>
      <c r="I9" s="123">
        <f>SUM(I5:I8)</f>
        <v>3874.1</v>
      </c>
      <c r="J9" s="123">
        <f>SUM(J5:J8)</f>
        <v>4156.92</v>
      </c>
      <c r="K9" s="124">
        <f t="shared" si="2"/>
        <v>282.82000000000016</v>
      </c>
      <c r="L9" s="123">
        <f>SUM(L5:L8)</f>
        <v>11995.6</v>
      </c>
      <c r="M9" s="123">
        <f>SUM(M5:M8)</f>
        <v>12436.789999999999</v>
      </c>
      <c r="N9" s="125">
        <f t="shared" si="4"/>
        <v>441.18999999999869</v>
      </c>
    </row>
  </sheetData>
  <mergeCells count="8">
    <mergeCell ref="A1:N1"/>
    <mergeCell ref="A2:F2"/>
    <mergeCell ref="A3:A4"/>
    <mergeCell ref="B3:B4"/>
    <mergeCell ref="C3:E3"/>
    <mergeCell ref="F3:H3"/>
    <mergeCell ref="L3:N3"/>
    <mergeCell ref="I3:K3"/>
  </mergeCells>
  <pageMargins left="0.23622047244094491" right="0.2362204724409449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6B15-B528-455B-952F-44D2B8FC4CFC}">
  <dimension ref="A1:S18"/>
  <sheetViews>
    <sheetView workbookViewId="0">
      <selection activeCell="S15" sqref="S15"/>
    </sheetView>
  </sheetViews>
  <sheetFormatPr defaultColWidth="9.109375" defaultRowHeight="15.6"/>
  <cols>
    <col min="1" max="1" width="3.88671875" style="235" customWidth="1"/>
    <col min="2" max="2" width="31.33203125" style="235" customWidth="1"/>
    <col min="3" max="3" width="14.44140625" style="235" customWidth="1"/>
    <col min="4" max="4" width="13" style="235" customWidth="1"/>
    <col min="5" max="7" width="16.109375" style="235" customWidth="1"/>
    <col min="8" max="16" width="16.109375" style="235" hidden="1" customWidth="1"/>
    <col min="17" max="17" width="16.109375" style="235" customWidth="1"/>
    <col min="18" max="16384" width="9.109375" style="235"/>
  </cols>
  <sheetData>
    <row r="1" spans="1:19" ht="52.8" customHeight="1">
      <c r="A1" s="322" t="s">
        <v>169</v>
      </c>
      <c r="B1" s="322"/>
      <c r="C1" s="322"/>
      <c r="D1" s="322"/>
      <c r="E1" s="322"/>
    </row>
    <row r="2" spans="1:19" ht="14.25" customHeight="1">
      <c r="A2" s="236"/>
      <c r="B2" s="323" t="s">
        <v>170</v>
      </c>
      <c r="C2" s="323"/>
      <c r="D2" s="323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9" ht="16.2" thickBot="1">
      <c r="B3" s="235" t="s">
        <v>91</v>
      </c>
    </row>
    <row r="4" spans="1:19" ht="141" thickBot="1">
      <c r="A4" s="237" t="s">
        <v>109</v>
      </c>
      <c r="B4" s="238" t="s">
        <v>171</v>
      </c>
      <c r="C4" s="238" t="s">
        <v>172</v>
      </c>
      <c r="D4" s="238" t="s">
        <v>173</v>
      </c>
      <c r="E4" s="239" t="s">
        <v>174</v>
      </c>
      <c r="F4" s="239" t="s">
        <v>175</v>
      </c>
      <c r="G4" s="239" t="s">
        <v>176</v>
      </c>
      <c r="H4" s="239" t="s">
        <v>177</v>
      </c>
      <c r="I4" s="239" t="s">
        <v>178</v>
      </c>
      <c r="J4" s="239" t="s">
        <v>179</v>
      </c>
      <c r="K4" s="239" t="s">
        <v>180</v>
      </c>
      <c r="L4" s="239" t="s">
        <v>181</v>
      </c>
      <c r="M4" s="239" t="s">
        <v>182</v>
      </c>
      <c r="N4" s="239" t="s">
        <v>183</v>
      </c>
      <c r="O4" s="239" t="s">
        <v>184</v>
      </c>
      <c r="P4" s="239" t="s">
        <v>185</v>
      </c>
      <c r="Q4" s="239" t="s">
        <v>186</v>
      </c>
      <c r="R4" s="240"/>
      <c r="S4" s="240"/>
    </row>
    <row r="5" spans="1:19">
      <c r="A5" s="241">
        <v>1</v>
      </c>
      <c r="B5" s="242" t="s">
        <v>187</v>
      </c>
      <c r="C5" s="243" t="s">
        <v>188</v>
      </c>
      <c r="D5" s="243">
        <v>0.5</v>
      </c>
      <c r="E5" s="244">
        <v>23.54</v>
      </c>
      <c r="F5" s="244">
        <v>35.18</v>
      </c>
      <c r="G5" s="244">
        <v>33.619999999999997</v>
      </c>
      <c r="H5" s="244"/>
      <c r="I5" s="244"/>
      <c r="J5" s="244"/>
      <c r="K5" s="244"/>
      <c r="L5" s="244"/>
      <c r="M5" s="244"/>
      <c r="N5" s="244"/>
      <c r="O5" s="244"/>
      <c r="P5" s="244"/>
      <c r="Q5" s="244">
        <f>SUM(E5:P5)</f>
        <v>92.34</v>
      </c>
    </row>
    <row r="6" spans="1:19">
      <c r="A6" s="245">
        <v>2</v>
      </c>
      <c r="B6" s="242" t="s">
        <v>189</v>
      </c>
      <c r="C6" s="246" t="s">
        <v>188</v>
      </c>
      <c r="D6" s="247">
        <v>0.5</v>
      </c>
      <c r="E6" s="248">
        <v>23.54</v>
      </c>
      <c r="F6" s="248">
        <v>30.06</v>
      </c>
      <c r="G6" s="248">
        <v>36.51</v>
      </c>
      <c r="H6" s="248"/>
      <c r="I6" s="248"/>
      <c r="J6" s="248"/>
      <c r="K6" s="248"/>
      <c r="L6" s="248"/>
      <c r="M6" s="248"/>
      <c r="N6" s="248"/>
      <c r="O6" s="248"/>
      <c r="P6" s="248"/>
      <c r="Q6" s="248">
        <f>SUM(E6:P6)</f>
        <v>90.109999999999985</v>
      </c>
    </row>
    <row r="7" spans="1:19">
      <c r="A7" s="245">
        <v>3</v>
      </c>
      <c r="B7" s="254" t="s">
        <v>195</v>
      </c>
      <c r="C7" s="255" t="s">
        <v>196</v>
      </c>
      <c r="D7" s="255">
        <v>0.44</v>
      </c>
      <c r="E7" s="256">
        <v>11.71</v>
      </c>
      <c r="F7" s="256">
        <v>11.71</v>
      </c>
      <c r="G7" s="256">
        <v>11.71</v>
      </c>
      <c r="H7" s="250"/>
      <c r="I7" s="250"/>
      <c r="J7" s="250"/>
      <c r="K7" s="250"/>
      <c r="L7" s="250"/>
      <c r="M7" s="250"/>
      <c r="N7" s="250"/>
      <c r="O7" s="250"/>
      <c r="P7" s="250"/>
      <c r="Q7" s="250">
        <f>SUM(E7:P7)</f>
        <v>35.130000000000003</v>
      </c>
    </row>
    <row r="8" spans="1:19">
      <c r="A8" s="245">
        <v>4</v>
      </c>
      <c r="B8" s="242"/>
      <c r="C8" s="249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>
        <f>SUM(E8:P8)</f>
        <v>0</v>
      </c>
    </row>
    <row r="9" spans="1:19">
      <c r="A9" s="245">
        <v>5</v>
      </c>
      <c r="B9" s="242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>
        <f t="shared" ref="Q9:Q11" si="0">SUM(E9:P9)</f>
        <v>0</v>
      </c>
    </row>
    <row r="10" spans="1:19">
      <c r="A10" s="245">
        <v>6</v>
      </c>
      <c r="B10" s="242"/>
      <c r="C10" s="249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>
        <f t="shared" si="0"/>
        <v>0</v>
      </c>
    </row>
    <row r="11" spans="1:19">
      <c r="A11" s="245">
        <v>7</v>
      </c>
      <c r="B11" s="242"/>
      <c r="C11" s="249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>
        <f t="shared" si="0"/>
        <v>0</v>
      </c>
    </row>
    <row r="12" spans="1:19">
      <c r="A12" s="245">
        <v>8</v>
      </c>
      <c r="B12" s="242"/>
      <c r="C12" s="249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245">
        <v>9</v>
      </c>
      <c r="B13" s="242"/>
      <c r="C13" s="249"/>
      <c r="D13" s="249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ht="16.2" thickBot="1">
      <c r="A14" s="245">
        <v>10</v>
      </c>
      <c r="B14" s="242"/>
      <c r="C14" s="249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ht="16.2" thickBot="1">
      <c r="A15" s="324" t="s">
        <v>190</v>
      </c>
      <c r="B15" s="325"/>
      <c r="C15" s="325"/>
      <c r="D15" s="251">
        <f t="shared" ref="D15:Q15" si="1">+SUM(D5:D14)</f>
        <v>1.44</v>
      </c>
      <c r="E15" s="252">
        <f t="shared" si="1"/>
        <v>58.79</v>
      </c>
      <c r="F15" s="252">
        <f t="shared" si="1"/>
        <v>76.949999999999989</v>
      </c>
      <c r="G15" s="252">
        <f t="shared" si="1"/>
        <v>81.84</v>
      </c>
      <c r="H15" s="252">
        <f t="shared" si="1"/>
        <v>0</v>
      </c>
      <c r="I15" s="252">
        <f t="shared" si="1"/>
        <v>0</v>
      </c>
      <c r="J15" s="252">
        <f t="shared" si="1"/>
        <v>0</v>
      </c>
      <c r="K15" s="252">
        <f t="shared" si="1"/>
        <v>0</v>
      </c>
      <c r="L15" s="252">
        <f t="shared" si="1"/>
        <v>0</v>
      </c>
      <c r="M15" s="252">
        <f t="shared" si="1"/>
        <v>0</v>
      </c>
      <c r="N15" s="252">
        <f t="shared" si="1"/>
        <v>0</v>
      </c>
      <c r="O15" s="252">
        <f t="shared" si="1"/>
        <v>0</v>
      </c>
      <c r="P15" s="252">
        <f t="shared" si="1"/>
        <v>0</v>
      </c>
      <c r="Q15" s="252">
        <f t="shared" si="1"/>
        <v>217.57999999999998</v>
      </c>
    </row>
    <row r="17" spans="1:5" ht="34.5" customHeight="1">
      <c r="A17" s="326" t="s">
        <v>191</v>
      </c>
      <c r="B17" s="326"/>
      <c r="D17" s="327" t="s">
        <v>192</v>
      </c>
      <c r="E17" s="327"/>
    </row>
    <row r="18" spans="1:5">
      <c r="B18" s="253" t="s">
        <v>193</v>
      </c>
      <c r="D18" s="328" t="s">
        <v>194</v>
      </c>
      <c r="E18" s="328"/>
    </row>
  </sheetData>
  <mergeCells count="6">
    <mergeCell ref="D18:E18"/>
    <mergeCell ref="A1:E1"/>
    <mergeCell ref="B2:D2"/>
    <mergeCell ref="A15:C15"/>
    <mergeCell ref="A17:B17"/>
    <mergeCell ref="D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BUTRIMONŲ_DU</vt:lpstr>
      <vt:lpstr>Butrimonių gimn.ML</vt:lpstr>
      <vt:lpstr>5SB</vt:lpstr>
      <vt:lpstr>ADMIN</vt:lpstr>
      <vt:lpstr>KOM_ISLAIDOS</vt:lpstr>
      <vt:lpstr> Sodra_Butrimonių.gimn.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Sitnikova</dc:creator>
  <cp:lastModifiedBy>Kristina Voitkevič</cp:lastModifiedBy>
  <cp:lastPrinted>2021-04-15T10:56:40Z</cp:lastPrinted>
  <dcterms:created xsi:type="dcterms:W3CDTF">2021-03-25T06:39:31Z</dcterms:created>
  <dcterms:modified xsi:type="dcterms:W3CDTF">2021-04-16T05:05:48Z</dcterms:modified>
</cp:coreProperties>
</file>